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Charts" sheetId="1" r:id="rId1"/>
    <sheet name="Israel Democracy Institute surv" sheetId="2" r:id="rId2"/>
    <sheet name="Pdeace Now settlement data" sheetId="3" r:id="rId3"/>
    <sheet name="data links" sheetId="4" r:id="rId4"/>
  </sheets>
  <definedNames/>
  <calcPr fullCalcOnLoad="1"/>
</workbook>
</file>

<file path=xl/comments3.xml><?xml version="1.0" encoding="utf-8"?>
<comments xmlns="http://schemas.openxmlformats.org/spreadsheetml/2006/main">
  <authors>
    <author> </author>
  </authors>
  <commentList>
    <comment ref="C69" authorId="0">
      <text>
        <r>
          <rPr>
            <sz val="11"/>
            <color indexed="8"/>
            <rFont val="Calibri"/>
            <family val="2"/>
          </rPr>
          <t xml:space="preserve">Adam Aloni:
</t>
        </r>
        <r>
          <rPr>
            <sz val="11"/>
            <color indexed="8"/>
            <rFont val="Calibri"/>
            <family val="2"/>
          </rPr>
          <t>23% מתושבי השכונה הם פלסטינים, חלקם בעלי אזרחות ישראלית</t>
        </r>
      </text>
    </comment>
  </commentList>
</comments>
</file>

<file path=xl/sharedStrings.xml><?xml version="1.0" encoding="utf-8"?>
<sst xmlns="http://schemas.openxmlformats.org/spreadsheetml/2006/main" count="3058" uniqueCount="741">
  <si>
    <t>A. Update of Palestinian Centre for Policy and Survey Research  polls.    March 2015-Sept 2021</t>
  </si>
  <si>
    <t>D . Joint Palestinian-Israeli polls</t>
  </si>
  <si>
    <t>Four surveys are conducted each year, making 28 in the six years covered in this spreadsheet. Relevant questions from every second survey</t>
  </si>
  <si>
    <t xml:space="preserve">The Palestinian polls are conducted by PCSPR in the west bank and Gaza. The Israeli polls were conducted by the Israeli Democracy Institute.  </t>
  </si>
  <si>
    <t>have been charted in order to provide a very large, reliable sample of the pattern of responses. When a relevant question was not asked in a</t>
  </si>
  <si>
    <t>selected survey, the nearest  survey was used and the schedule was then resumed.</t>
  </si>
  <si>
    <t>(1) Continuation of original series: support and opposition for two-state solution and one-state solution</t>
  </si>
  <si>
    <t>One-state, two-state questions</t>
  </si>
  <si>
    <t>Data :  %ages opposing and supporting one-state solution</t>
  </si>
  <si>
    <t>Data: %ages supporting and opposing two-state solution</t>
  </si>
  <si>
    <t>Data: Palestinian %ages opposing and supporting  one-state solution</t>
  </si>
  <si>
    <t>Data: Palestinian %ages supporting and opposing two-state solution</t>
  </si>
  <si>
    <t xml:space="preserve">Palestinians oppose </t>
  </si>
  <si>
    <t>Israeli oppose</t>
  </si>
  <si>
    <t xml:space="preserve">Palestinians support </t>
  </si>
  <si>
    <t>Israeli support</t>
  </si>
  <si>
    <t>Palestinians oppose</t>
  </si>
  <si>
    <t>Survey date</t>
  </si>
  <si>
    <t xml:space="preserve">Poll </t>
  </si>
  <si>
    <t>Total</t>
  </si>
  <si>
    <t>W. Bank</t>
  </si>
  <si>
    <t>Gaza</t>
  </si>
  <si>
    <t>Poll</t>
  </si>
  <si>
    <t xml:space="preserve">survey </t>
  </si>
  <si>
    <t xml:space="preserve">all </t>
  </si>
  <si>
    <t xml:space="preserve">W.B. </t>
  </si>
  <si>
    <t>all Israelis</t>
  </si>
  <si>
    <t>Jews</t>
  </si>
  <si>
    <t>Pal. Isrs.</t>
  </si>
  <si>
    <t>number</t>
  </si>
  <si>
    <t>oppose</t>
  </si>
  <si>
    <t>support</t>
  </si>
  <si>
    <t>Jun-16</t>
  </si>
  <si>
    <t>Mar-15</t>
  </si>
  <si>
    <t>Dec-16</t>
  </si>
  <si>
    <t>Mar-16</t>
  </si>
  <si>
    <t>Sept-20</t>
  </si>
  <si>
    <t xml:space="preserve">These  joint polls ceased after December 2016 and restarted in September 2020. The Evens Centre, Tel Aviv University, started conducting  the Israeli part of the poll. </t>
  </si>
  <si>
    <t>Mar-17</t>
  </si>
  <si>
    <t xml:space="preserve">They show the continuation of the pattern of fluctuating small margins supporting or opposing  two states, and a substantial majority opposing one state.  </t>
  </si>
  <si>
    <t>Mar-18</t>
  </si>
  <si>
    <t>Dec-18</t>
  </si>
  <si>
    <t>Mar-19</t>
  </si>
  <si>
    <t>Dec-19</t>
  </si>
  <si>
    <t>Feb-20</t>
  </si>
  <si>
    <t>Jun-20</t>
  </si>
  <si>
    <t xml:space="preserve"> </t>
  </si>
  <si>
    <t>Dec-20</t>
  </si>
  <si>
    <t>Mar-21</t>
  </si>
  <si>
    <t>Sept-21</t>
  </si>
  <si>
    <t xml:space="preserve">These surveys over six years show a continuation of the pattern of substantial opposition to the </t>
  </si>
  <si>
    <t>Donald Trump’s “plan” for resolving the conflict and Joe Biden’selection as President of the US.</t>
  </si>
  <si>
    <t xml:space="preserve"> One-state solution and  fluctuating opposition, with some shot periodsof support, for the two-state solution.</t>
  </si>
  <si>
    <t xml:space="preserve"> Both times the trends reasserted trhemselves in the next poll.. </t>
  </si>
  <si>
    <t xml:space="preserve"> There  was a brief exaggeration of the trends and a brief reversal coinciding respectively with publication of</t>
  </si>
  <si>
    <t>Legend</t>
  </si>
  <si>
    <t>AL= all Palestinians support (dark blue)</t>
  </si>
  <si>
    <t>AP=Jews support (brown)</t>
  </si>
  <si>
    <t>AT=Gaza Palestinians oppose (purple)</t>
  </si>
  <si>
    <t>X=all Pal oppose (dark blue)</t>
  </si>
  <si>
    <t>AB=Isr. Jews oppose (brown)</t>
  </si>
  <si>
    <t>AF=Gaza support (purple)</t>
  </si>
  <si>
    <t>AM=W.B. Palestiians support (red)</t>
  </si>
  <si>
    <t>AQ=Pal. Israelis support (light blue)</t>
  </si>
  <si>
    <t xml:space="preserve">AU=all Israelis oppose (orange) </t>
  </si>
  <si>
    <t>Y=W.B oppose (light red) .</t>
  </si>
  <si>
    <t xml:space="preserve">AC=Pal Isrs oppose (light blue) </t>
  </si>
  <si>
    <t>AG=all Israeli support (orange)</t>
  </si>
  <si>
    <t>AN=Gaza Palestinians support (yellow)</t>
  </si>
  <si>
    <t>AR=all Palestinians oppose (grey)</t>
  </si>
  <si>
    <t>AV=Jews oppose (dark red)</t>
  </si>
  <si>
    <t>Z=Gaza oppose (yellow)</t>
  </si>
  <si>
    <t>AD=all Pals support (grey)</t>
  </si>
  <si>
    <t>AH=Isr Jews support (red)</t>
  </si>
  <si>
    <t>AO=all israelis support (green)</t>
  </si>
  <si>
    <t>AS=W.B. Palestnians oppose (light green)</t>
  </si>
  <si>
    <t>AW=Pal. Israelis oppose (blue)</t>
  </si>
  <si>
    <t>AA=all Israeli oppose (green)</t>
  </si>
  <si>
    <t>AE=WB support (light green)</t>
  </si>
  <si>
    <t>AI=Pal Isrs support ( blue)</t>
  </si>
  <si>
    <t>(2) New series. These polls asked respondents to choose between three solutions, not whether they supported or opposed each solution</t>
  </si>
  <si>
    <t>It shows the preferences in each society for three different solutions: two states, confederation and one state. This series stopped in June 2018.</t>
  </si>
  <si>
    <t>C=total oppose (dark blue)</t>
  </si>
  <si>
    <t>F=total support (green)</t>
  </si>
  <si>
    <t>A new series started in September 2020. The Evens Centre, Tel Aviv University, started conducting  the Israeli part of the poll.</t>
  </si>
  <si>
    <t>D=West Bank opposet (red)</t>
  </si>
  <si>
    <t>G=West Bank support (dark red)</t>
  </si>
  <si>
    <t>E=Gaza oppose (yellow)</t>
  </si>
  <si>
    <t>H=Gaza support (light blue)</t>
  </si>
  <si>
    <t>M=total support (dark blue)</t>
  </si>
  <si>
    <t>P=total oppose (green)</t>
  </si>
  <si>
    <r>
      <rPr>
        <b/>
        <sz val="12"/>
        <rFont val="Arial"/>
        <family val="2"/>
      </rPr>
      <t xml:space="preserve">(a) simple choice between three solutions: choose only one  </t>
    </r>
    <r>
      <rPr>
        <sz val="12"/>
        <rFont val="Arial"/>
        <family val="2"/>
      </rPr>
      <t>(The Palestinian Israeli results add up to more than 100%. The options must have been ranked.)</t>
    </r>
  </si>
  <si>
    <t>N=West Bank support (red)</t>
  </si>
  <si>
    <t>Q=West Bank oppose (brown)</t>
  </si>
  <si>
    <t xml:space="preserve">Palestinian %ages </t>
  </si>
  <si>
    <t xml:space="preserve">Israeli %ages </t>
  </si>
  <si>
    <t>O=Gaza support (yellow)</t>
  </si>
  <si>
    <t>R=Gaza oppose (light blue)</t>
  </si>
  <si>
    <t>W. Bank &amp; Gaza Palestinians</t>
  </si>
  <si>
    <t>W. Bank Palestinians</t>
  </si>
  <si>
    <t>Gaza Palestinians</t>
  </si>
  <si>
    <t>All Israelis</t>
  </si>
  <si>
    <t>Israeli Jews</t>
  </si>
  <si>
    <t>Israeli Palestinians</t>
  </si>
  <si>
    <t>B. Palestinian Centre for Policy and Survey Research polls</t>
  </si>
  <si>
    <t>Survey</t>
  </si>
  <si>
    <t>Two-state</t>
  </si>
  <si>
    <t>Isr-Pal</t>
  </si>
  <si>
    <t>One-state</t>
  </si>
  <si>
    <t xml:space="preserve">Three way preference questions: two-states, confederation or one democratic state </t>
  </si>
  <si>
    <t>date</t>
  </si>
  <si>
    <t>solution</t>
  </si>
  <si>
    <t>confeder.</t>
  </si>
  <si>
    <t>Jun-17</t>
  </si>
  <si>
    <t>Dec-17</t>
  </si>
  <si>
    <t>'Sep-18 *</t>
  </si>
  <si>
    <t>Jun-18</t>
  </si>
  <si>
    <t>Dec-18 *</t>
  </si>
  <si>
    <t>Mar-19 *</t>
  </si>
  <si>
    <t>Jun-21</t>
  </si>
  <si>
    <t>This question was asked in only five of  the surveys between 2015 and 2021.</t>
  </si>
  <si>
    <t>* confederation question asked asked as “any other solution”</t>
  </si>
  <si>
    <t>Confederation</t>
  </si>
  <si>
    <t>Y=W.B &amp; Gaza Palestinians (blue)</t>
  </si>
  <si>
    <t>Z=W.B. Palestinians (red)</t>
  </si>
  <si>
    <t xml:space="preserve">AA=Gaza Palestinians (yellow) </t>
  </si>
  <si>
    <t>AM=all Israelis (dark blue)</t>
  </si>
  <si>
    <t>AN=all israelis support (red)</t>
  </si>
  <si>
    <t>AO=all Israeiis support (yellow)</t>
  </si>
  <si>
    <t xml:space="preserve">AB=W.B. &amp; Gaza Palestinians (green) </t>
  </si>
  <si>
    <t>AC=W.B. Palestinians (brown)</t>
  </si>
  <si>
    <t>AD=W.B. Palestinians (light blue)</t>
  </si>
  <si>
    <t>AP=Jews support (green)</t>
  </si>
  <si>
    <t>no figures</t>
  </si>
  <si>
    <t>AR=Jews support (light blue)</t>
  </si>
  <si>
    <t>AE=Gaza Palestinians (grey)</t>
  </si>
  <si>
    <t>AG=Gaza Palestinians  (purple)</t>
  </si>
  <si>
    <t xml:space="preserve">AS=Isr.pal support( dark green). </t>
  </si>
  <si>
    <t>AQ=Jews support (brown)</t>
  </si>
  <si>
    <t>AU=Isr.Pal. upport (purple)</t>
  </si>
  <si>
    <t>West Bank &amp; Gaza Palestinians</t>
  </si>
  <si>
    <t>West Bank  Palestinians</t>
  </si>
  <si>
    <t>Gaza  Palestinians</t>
  </si>
  <si>
    <t>AF=Gaza Palestinians (light green)</t>
  </si>
  <si>
    <t>AT=Isr. Pal. support (light green)</t>
  </si>
  <si>
    <t>C= two-state (dark blue)</t>
  </si>
  <si>
    <t>F= two-state (green)</t>
  </si>
  <si>
    <t>I= two-state (blue)</t>
  </si>
  <si>
    <t>D= confederation (red)</t>
  </si>
  <si>
    <t>G= confederation (brown)</t>
  </si>
  <si>
    <t>J= confederation (light green)</t>
  </si>
  <si>
    <t>E=one state (yellow)</t>
  </si>
  <si>
    <t>H= one state (light blue)</t>
  </si>
  <si>
    <t>K= one state (purple)</t>
  </si>
  <si>
    <r>
      <rPr>
        <sz val="10"/>
        <rFont val="Arial"/>
        <family val="2"/>
      </rPr>
      <t>(</t>
    </r>
    <r>
      <rPr>
        <b/>
        <sz val="12"/>
        <rFont val="Arial"/>
        <family val="2"/>
      </rPr>
      <t xml:space="preserve">b) preferences between the three solutions: respondents can choose more than one </t>
    </r>
  </si>
  <si>
    <t>C.  Palestinian Centre for Policy and Survey Research polls; in the current conditions</t>
  </si>
  <si>
    <t xml:space="preserve">1. “From among the following vital national goals, which in your </t>
  </si>
  <si>
    <t xml:space="preserve">2. “Under current conditions, do you support or oppose </t>
  </si>
  <si>
    <t>na</t>
  </si>
  <si>
    <t>view  should the first most important one?</t>
  </si>
  <si>
    <t xml:space="preserve"> the following policy options?”</t>
  </si>
  <si>
    <t xml:space="preserve">Data: Abandon the two -state solution and demand the </t>
  </si>
  <si>
    <t>Data: Palestinian %ages supporting each of the four goals</t>
  </si>
  <si>
    <t xml:space="preserve"> establishment of  one state for Palestinians and Israelis </t>
  </si>
  <si>
    <t xml:space="preserve">West Bank and Gaza Palestinians </t>
  </si>
  <si>
    <t>a.</t>
  </si>
  <si>
    <t>b.</t>
  </si>
  <si>
    <t>c.</t>
  </si>
  <si>
    <t>d.</t>
  </si>
  <si>
    <t>Sept-15</t>
  </si>
  <si>
    <t>Sept-16</t>
  </si>
  <si>
    <t>Sept-17</t>
  </si>
  <si>
    <t>Sept-18</t>
  </si>
  <si>
    <t>Jun-19</t>
  </si>
  <si>
    <t>Sept-19</t>
  </si>
  <si>
    <t>AM=all Israelis support (dark blue)</t>
  </si>
  <si>
    <t>AN=all Israelis support (red)</t>
  </si>
  <si>
    <t>AO=all israelis support )yellow)</t>
  </si>
  <si>
    <t>Y=W.B &amp; Gaza Pal (dark blue)</t>
  </si>
  <si>
    <t>Z=W.B &amp; Gaza Pal (red)</t>
  </si>
  <si>
    <t>AA=W.B &amp; Gaza Pal (yellow)</t>
  </si>
  <si>
    <t>AS=Isr. Pal. support (dark green)</t>
  </si>
  <si>
    <t>AT=Isr.Pal. Support (light reen)</t>
  </si>
  <si>
    <t>AU= support (purple)</t>
  </si>
  <si>
    <t>AB=W.B. Palestinians (green)</t>
  </si>
  <si>
    <t xml:space="preserve">AC=W.B.Pal (brown) </t>
  </si>
  <si>
    <t>AD=W.B. Pal (light blue)</t>
  </si>
  <si>
    <t>AE=Gaza Palestinians (dark brown)</t>
  </si>
  <si>
    <t>AF=Gaza Pal (light green)</t>
  </si>
  <si>
    <t xml:space="preserve">AG=Gaza Palestinians (purple) </t>
  </si>
  <si>
    <r>
      <rPr>
        <sz val="12"/>
        <rFont val="Arial"/>
        <family val="2"/>
      </rPr>
      <t>A.  (blue) “to</t>
    </r>
    <r>
      <rPr>
        <sz val="12"/>
        <rFont val="Arial"/>
        <family val="2"/>
      </rPr>
      <t xml:space="preserve">  end the Israeli occupation in the areas occupied  in </t>
    </r>
  </si>
  <si>
    <t xml:space="preserve">oppose (blue).  Support (red) </t>
  </si>
  <si>
    <t xml:space="preserve"> 1967 and  build a Palestinian state  in  the  West Bank and the Gaza </t>
  </si>
  <si>
    <r>
      <rPr>
        <b/>
        <sz val="12"/>
        <color indexed="8"/>
        <rFont val="Arial"/>
        <family val="2"/>
      </rPr>
      <t xml:space="preserve">Note: </t>
    </r>
    <r>
      <rPr>
        <sz val="12"/>
        <color indexed="8"/>
        <rFont val="Arial"/>
        <family val="2"/>
      </rPr>
      <t>The policy option question was not included in the September 2020 survey (12).</t>
    </r>
  </si>
  <si>
    <t>Strip with East Jerusalem as its capital.”</t>
  </si>
  <si>
    <t xml:space="preserve">B. (red) “to obtain  the  right  of  return of  refugees to  their 1948  towns </t>
  </si>
  <si>
    <t>and villages”</t>
  </si>
  <si>
    <t xml:space="preserve">C. (yellow) “to  establish  a democratic political  system  that  respects </t>
  </si>
  <si>
    <t>freedoms and  rights  of  Palestinians”</t>
  </si>
  <si>
    <t xml:space="preserve">D. (green) “to build a pious or  moral  individual  and a religious society, one </t>
  </si>
  <si>
    <t>that 6applies  all  Islamic teachings”</t>
  </si>
  <si>
    <t xml:space="preserve">Israeli Democracy Index (Israel Democracy Institute </t>
  </si>
  <si>
    <t>the 2020 survey has not been published at time of writing, but has been provided the writer of this paper.</t>
  </si>
  <si>
    <t>Jewish Israeli responses</t>
  </si>
  <si>
    <t>%age agreeing / disagreeing</t>
  </si>
  <si>
    <t>Questions</t>
  </si>
  <si>
    <t>summary of skewing</t>
  </si>
  <si>
    <t>to racist</t>
  </si>
  <si>
    <t>To egal.</t>
  </si>
  <si>
    <t>neutral</t>
  </si>
  <si>
    <t>1. People who are unwilling to affirm that Israel is the nation-state of</t>
  </si>
  <si>
    <t xml:space="preserve">the Jewish people should lose their right to vote. </t>
  </si>
  <si>
    <t xml:space="preserve">strongly agree </t>
  </si>
  <si>
    <t>somewhat agree</t>
  </si>
  <si>
    <t>somewhat disagree</t>
  </si>
  <si>
    <t>srongly disagree</t>
  </si>
  <si>
    <t>Don't know</t>
  </si>
  <si>
    <t>1. Jewish  Arab relations report 2017. 58 % agreed</t>
  </si>
  <si>
    <t xml:space="preserve">2. Do you support or oppose having Arab parties in the government, </t>
  </si>
  <si>
    <t xml:space="preserve">including Arab ministers? </t>
  </si>
  <si>
    <t>strongly disagree / strongly oppose</t>
  </si>
  <si>
    <t>somewhat disagree / somewhat oppose</t>
  </si>
  <si>
    <t>somewhat agree / somewhat agree</t>
  </si>
  <si>
    <t>strongly agree / strongly agree</t>
  </si>
  <si>
    <t>3. Decisions crucial to the state on peace and security should be</t>
  </si>
  <si>
    <t>made by a Jewish majority</t>
  </si>
  <si>
    <t>4. Decisions crucial to the state on governance, economy or society</t>
  </si>
  <si>
    <t xml:space="preserve">should be made by a Jewish majority </t>
  </si>
  <si>
    <t>5. Is it acceptable for Israel, as a Jewish state, to allocate more funding</t>
  </si>
  <si>
    <r>
      <rPr>
        <sz val="14"/>
        <rFont val="Arial"/>
        <family val="2"/>
      </rPr>
      <t xml:space="preserve">to Jewish localities than to Arab ones ?            </t>
    </r>
    <r>
      <rPr>
        <b/>
        <sz val="10"/>
        <rFont val="Arial"/>
        <family val="2"/>
      </rPr>
      <t xml:space="preserve"> </t>
    </r>
  </si>
  <si>
    <t xml:space="preserve">6. West Bank Palestinians who marry Israeli citizens, including Arab  </t>
  </si>
  <si>
    <t>ministers, should be allowed to live in Israel.</t>
  </si>
  <si>
    <t>7. To what extent does the diminution of the country’s Jewish majority</t>
  </si>
  <si>
    <t xml:space="preserve">constitute an existential threat to the State of Israel? </t>
  </si>
  <si>
    <t>very much</t>
  </si>
  <si>
    <t>quite a lot</t>
  </si>
  <si>
    <t>slightly</t>
  </si>
  <si>
    <t>not al all</t>
  </si>
  <si>
    <t xml:space="preserve">Israeli Democracy institute joint poll with PCPSR </t>
  </si>
  <si>
    <t>Question 126 Israelis</t>
  </si>
  <si>
    <t>8. Which of these for values is most important to you?</t>
  </si>
  <si>
    <t>Jun -16</t>
  </si>
  <si>
    <t>Jewish majority</t>
  </si>
  <si>
    <t>Greater Israel</t>
  </si>
  <si>
    <t>Democracy</t>
  </si>
  <si>
    <t>Peace</t>
  </si>
  <si>
    <t>9. Which component {in Israeli society} should be dominant?</t>
  </si>
  <si>
    <t>Jewish</t>
  </si>
  <si>
    <t>Democratic</t>
  </si>
  <si>
    <t>Both equqlly</t>
  </si>
  <si>
    <t xml:space="preserve">10. Jewish citizens should have greater rights than non-jewish citizens </t>
  </si>
  <si>
    <t>11. The government should encourage Arab emigration from Israel</t>
  </si>
  <si>
    <t>Pew Research centre (US)</t>
  </si>
  <si>
    <t>Israel's religiously divided society, March 2016</t>
  </si>
  <si>
    <t>Qestion, p. 17</t>
  </si>
  <si>
    <t>12. “% of israel Jews who strongly agree/agree or strongly disagree/</t>
  </si>
  <si>
    <t>disagree with the statement 'Arabs should be expelled or</t>
  </si>
  <si>
    <t>Agree</t>
  </si>
  <si>
    <t>Disagree</t>
  </si>
  <si>
    <t>Don't</t>
  </si>
  <si>
    <t>transferred from Israel'”</t>
  </si>
  <si>
    <t>know</t>
  </si>
  <si>
    <t>All Jews</t>
  </si>
  <si>
    <t>segmentred by political affiliation</t>
  </si>
  <si>
    <t>right</t>
  </si>
  <si>
    <t>centre</t>
  </si>
  <si>
    <t>left</t>
  </si>
  <si>
    <t xml:space="preserve">Settlement population: data from Peace Now Settlement Watch </t>
  </si>
  <si>
    <t xml:space="preserve">The number of settlers that will have to be evacuated under the land swap options from Imagining the Borders </t>
  </si>
  <si>
    <t>Summary</t>
  </si>
  <si>
    <t xml:space="preserve">type of settlers to be </t>
  </si>
  <si>
    <t>increase</t>
  </si>
  <si>
    <t xml:space="preserve">% increase </t>
  </si>
  <si>
    <t>Option</t>
  </si>
  <si>
    <t>settlements transferred to Israel</t>
  </si>
  <si>
    <t>settlers to be evacuated</t>
  </si>
  <si>
    <t>evacuated in option 3</t>
  </si>
  <si>
    <t>Settlement blocs</t>
  </si>
  <si>
    <t>all blocs &amp; all neighbourhoods</t>
  </si>
  <si>
    <t>ideological</t>
  </si>
  <si>
    <t>East Jerusalem “Neighbourhoods”</t>
  </si>
  <si>
    <t xml:space="preserve">as 3, less Expanded Ofra/Bet El bloc </t>
  </si>
  <si>
    <t>outposts</t>
  </si>
  <si>
    <t xml:space="preserve">Settlements outside the blocs </t>
  </si>
  <si>
    <t xml:space="preserve">as 2, less North of Ariel bloc and </t>
  </si>
  <si>
    <t>quality of life</t>
  </si>
  <si>
    <t>Outposts</t>
  </si>
  <si>
    <t xml:space="preserve">Kfar Adumim </t>
  </si>
  <si>
    <t>Ultra Ortho.</t>
  </si>
  <si>
    <t>Totals</t>
  </si>
  <si>
    <t>total</t>
  </si>
  <si>
    <t>Name, blocs in bold</t>
  </si>
  <si>
    <t>Pop 2009</t>
  </si>
  <si>
    <t>Pop 2019</t>
  </si>
  <si>
    <t>% increase</t>
  </si>
  <si>
    <t>Households (2010)</t>
  </si>
  <si>
    <t>Average Persons per Household</t>
  </si>
  <si>
    <t>Settlement Type</t>
  </si>
  <si>
    <t>Sociality</t>
  </si>
  <si>
    <t>Distance from Green Line (Kilometers)</t>
  </si>
  <si>
    <t xml:space="preserve">side of the barrier </t>
  </si>
  <si>
    <t>side of barrier (built and planned)</t>
  </si>
  <si>
    <t>Side of Israeli proposal, Annapolis 2008</t>
  </si>
  <si>
    <t>side of Palest. prposal in Annapolis, 2008</t>
  </si>
  <si>
    <t>jurisdictional area (square meters)</t>
  </si>
  <si>
    <t>Urban Pattern</t>
  </si>
  <si>
    <t>Comments</t>
  </si>
  <si>
    <t>North of Ariel</t>
  </si>
  <si>
    <t>Immanuel</t>
  </si>
  <si>
    <t>Ultra Orthodox</t>
  </si>
  <si>
    <t>Haredic</t>
  </si>
  <si>
    <t>Planned</t>
  </si>
  <si>
    <t>West</t>
  </si>
  <si>
    <t>East</t>
  </si>
  <si>
    <t>Urban</t>
  </si>
  <si>
    <t>Karnei Shomron</t>
  </si>
  <si>
    <t>Mixed</t>
  </si>
  <si>
    <t>Ma'ale Shomron</t>
  </si>
  <si>
    <t>Community</t>
  </si>
  <si>
    <t>Nofim</t>
  </si>
  <si>
    <t>Secular</t>
  </si>
  <si>
    <t>Yakir</t>
  </si>
  <si>
    <t>Religious</t>
  </si>
  <si>
    <t>Ariel</t>
  </si>
  <si>
    <t>Barqan</t>
  </si>
  <si>
    <t>Kiryat Netafim</t>
  </si>
  <si>
    <t>Revava</t>
  </si>
  <si>
    <t>Western Edge/Modiin Illit</t>
  </si>
  <si>
    <t>Alfei Menashe</t>
  </si>
  <si>
    <t>Beit Arye</t>
  </si>
  <si>
    <t>Elkana</t>
  </si>
  <si>
    <t>Etz Efraim</t>
  </si>
  <si>
    <t>Hashmonaim</t>
  </si>
  <si>
    <t>Kfar Ha'oranim</t>
  </si>
  <si>
    <t>Matityahu</t>
  </si>
  <si>
    <t>Cooperative</t>
  </si>
  <si>
    <t>Mevo Horon</t>
  </si>
  <si>
    <t>Modi'in Ilit</t>
  </si>
  <si>
    <t>Na'ale</t>
  </si>
  <si>
    <t>Nili</t>
  </si>
  <si>
    <t>Oranit</t>
  </si>
  <si>
    <t>Sha'arei Tikva</t>
  </si>
  <si>
    <t>Expanded Ofra/Bet El</t>
  </si>
  <si>
    <t>Beit El</t>
  </si>
  <si>
    <t>Geva Binyamin (aka Adam)</t>
  </si>
  <si>
    <t>Kochav Ya'akov</t>
  </si>
  <si>
    <t>Ofra</t>
  </si>
  <si>
    <t>Psagot</t>
  </si>
  <si>
    <t>North of Jerusalem</t>
  </si>
  <si>
    <t>Givat Ze'ev</t>
  </si>
  <si>
    <t>Giv'on Ha'hadasha</t>
  </si>
  <si>
    <t>Har Adar</t>
  </si>
  <si>
    <t>Maale Adumim/Kfar Adumim</t>
  </si>
  <si>
    <t>Ma'ale Adumim</t>
  </si>
  <si>
    <t>Kfar Adumim</t>
  </si>
  <si>
    <t>Betar Illit/Gush Etzion</t>
  </si>
  <si>
    <t>Alon Shvut</t>
  </si>
  <si>
    <t>Bat Ayin</t>
  </si>
  <si>
    <t>Beitar Illit</t>
  </si>
  <si>
    <t>Efrat</t>
  </si>
  <si>
    <t>El'azar</t>
  </si>
  <si>
    <t>Kfar Etzion</t>
  </si>
  <si>
    <t>Kibbutz</t>
  </si>
  <si>
    <t>Migdal Oz</t>
  </si>
  <si>
    <t>Neve Daniel</t>
  </si>
  <si>
    <t>Rosh Tzurim</t>
  </si>
  <si>
    <t xml:space="preserve">Southern Edge </t>
  </si>
  <si>
    <t>Yatir (aka Metzadot Yehuda)</t>
  </si>
  <si>
    <t>Shani</t>
  </si>
  <si>
    <t>a town in Israel expanded into the West Bank</t>
  </si>
  <si>
    <t>Total blocs</t>
  </si>
  <si>
    <r>
      <rPr>
        <b/>
        <sz val="12"/>
        <rFont val="Arial"/>
        <family val="2"/>
      </rPr>
      <t xml:space="preserve">East Jerusalem </t>
    </r>
    <r>
      <rPr>
        <b/>
        <vertAlign val="superscript"/>
        <sz val="12"/>
        <rFont val="Arial"/>
        <family val="2"/>
      </rPr>
      <t>1</t>
    </r>
  </si>
  <si>
    <t>East Talpiyot</t>
  </si>
  <si>
    <t>national-religious/secular</t>
  </si>
  <si>
    <t>French Hill (Givat Shapira)</t>
  </si>
  <si>
    <t>Gilo</t>
  </si>
  <si>
    <t>Givat Ha-Matos</t>
  </si>
  <si>
    <t>Har Homa</t>
  </si>
  <si>
    <t>Jewish Quarter</t>
  </si>
  <si>
    <t>National-religious</t>
  </si>
  <si>
    <t>Maalot Dafna</t>
  </si>
  <si>
    <t>Neve Yaakov</t>
  </si>
  <si>
    <t>Pisgat Zeev</t>
  </si>
  <si>
    <t>Ramat Eshkol</t>
  </si>
  <si>
    <t>Ramat Shlomo</t>
  </si>
  <si>
    <t>Ramot Alon</t>
  </si>
  <si>
    <t>Settlements Outside the blocs</t>
  </si>
  <si>
    <t>Nokdim</t>
  </si>
  <si>
    <t>Tko'a</t>
  </si>
  <si>
    <t>Ateret</t>
  </si>
  <si>
    <t>Avnei Hefetz</t>
  </si>
  <si>
    <t>Beit Horon</t>
  </si>
  <si>
    <t>Bracha</t>
  </si>
  <si>
    <t>Bruchin</t>
  </si>
  <si>
    <t>Legalized Outpost</t>
  </si>
  <si>
    <t>Carmel</t>
  </si>
  <si>
    <t>Cooperativ</t>
  </si>
  <si>
    <t>Chemdat</t>
  </si>
  <si>
    <t>Dolev</t>
  </si>
  <si>
    <t>Eli</t>
  </si>
  <si>
    <t>Elmatan</t>
  </si>
  <si>
    <t>Officially part of Maale Shomron Legalized Outpost</t>
  </si>
  <si>
    <t>Elon Moreh</t>
  </si>
  <si>
    <t>Enav</t>
  </si>
  <si>
    <t>Haggai</t>
  </si>
  <si>
    <t>Halamish</t>
  </si>
  <si>
    <t>Horesh Yaron</t>
  </si>
  <si>
    <t>Officially part of Talmon Legalized Outpost</t>
  </si>
  <si>
    <t>Itamar</t>
  </si>
  <si>
    <t>Karmei Tzur</t>
  </si>
  <si>
    <t>Kedumim</t>
  </si>
  <si>
    <t>Kfar Tapuah</t>
  </si>
  <si>
    <t>Kochav Ha'shachar</t>
  </si>
  <si>
    <t>Ma'ale Levona</t>
  </si>
  <si>
    <t>Ma'ale Michmash</t>
  </si>
  <si>
    <t>Ma'on</t>
  </si>
  <si>
    <t>Maskiyot</t>
  </si>
  <si>
    <t>Mitzpe Yericho</t>
  </si>
  <si>
    <t>Nahliel</t>
  </si>
  <si>
    <t>Negohot</t>
  </si>
  <si>
    <t>Nerya</t>
  </si>
  <si>
    <t>Officially part of Talmon</t>
  </si>
  <si>
    <t>Otniel</t>
  </si>
  <si>
    <t>Ovnat</t>
  </si>
  <si>
    <t>Pedu'el</t>
  </si>
  <si>
    <t>Moshav</t>
  </si>
  <si>
    <t>Pnei Hever</t>
  </si>
  <si>
    <t>Rechelim</t>
  </si>
  <si>
    <t xml:space="preserve">Sansana </t>
  </si>
  <si>
    <t>Shadmot Mehola</t>
  </si>
  <si>
    <t>Shavei Shomron</t>
  </si>
  <si>
    <t>Shilo</t>
  </si>
  <si>
    <t>Susiya</t>
  </si>
  <si>
    <t>Talmon</t>
  </si>
  <si>
    <t>Yitzhar</t>
  </si>
  <si>
    <t>Kiryat Arba</t>
  </si>
  <si>
    <t>Amihai</t>
  </si>
  <si>
    <t>Alei Zahav</t>
  </si>
  <si>
    <t>Almon</t>
  </si>
  <si>
    <t>Gitit</t>
  </si>
  <si>
    <t>Mevo Dotan</t>
  </si>
  <si>
    <t>Rimonim</t>
  </si>
  <si>
    <t>Rotem</t>
  </si>
  <si>
    <t>Telem</t>
  </si>
  <si>
    <t>Tene</t>
  </si>
  <si>
    <t>Tzofim</t>
  </si>
  <si>
    <t>Mechola</t>
  </si>
  <si>
    <t>Adora</t>
  </si>
  <si>
    <t>Almog</t>
  </si>
  <si>
    <t>Argaman</t>
  </si>
  <si>
    <t>Beit Ha'arava</t>
  </si>
  <si>
    <t>Bqa'ot</t>
  </si>
  <si>
    <t>Eshkolot</t>
  </si>
  <si>
    <t>Gilgal</t>
  </si>
  <si>
    <t>Hamra</t>
  </si>
  <si>
    <t>Har Gilo</t>
  </si>
  <si>
    <t>Hermesh</t>
  </si>
  <si>
    <t>Hinanit</t>
  </si>
  <si>
    <t>Kalia</t>
  </si>
  <si>
    <t>Keidar</t>
  </si>
  <si>
    <t>Ma'ale Efraim</t>
  </si>
  <si>
    <t>Masu'a</t>
  </si>
  <si>
    <t>Mechora</t>
  </si>
  <si>
    <t>Migdalim</t>
  </si>
  <si>
    <t>Mitzpe Shalem</t>
  </si>
  <si>
    <t>Na'ama</t>
  </si>
  <si>
    <t>Netiv Ha'gdud</t>
  </si>
  <si>
    <t>Niran</t>
  </si>
  <si>
    <t>Petzael</t>
  </si>
  <si>
    <t>Reihan</t>
  </si>
  <si>
    <t>Ro'i</t>
  </si>
  <si>
    <t>Sal'it</t>
  </si>
  <si>
    <t>Shaked</t>
  </si>
  <si>
    <t>Shim'a</t>
  </si>
  <si>
    <t>Tomer</t>
  </si>
  <si>
    <t>Vered Yericho</t>
  </si>
  <si>
    <t>Moshav/Comm</t>
  </si>
  <si>
    <t>Yafit</t>
  </si>
  <si>
    <t>Yitav</t>
  </si>
  <si>
    <t>Asfar</t>
  </si>
  <si>
    <t>Ganei Modiin</t>
  </si>
  <si>
    <t>Moved from being part of Modiin Illit to an independent settlement in 2015</t>
  </si>
  <si>
    <t>Ma'ale Amos</t>
  </si>
  <si>
    <t>Total outside the blocs</t>
  </si>
  <si>
    <t>O172</t>
  </si>
  <si>
    <t>Name</t>
  </si>
  <si>
    <t>Population type</t>
  </si>
  <si>
    <t>Population (Peace Now estimation 2008)</t>
  </si>
  <si>
    <t>Estimated Pop., 2019,  all outposts): 20,000</t>
  </si>
  <si>
    <t>Established Year</t>
  </si>
  <si>
    <t>side  of Paletst. prposal  Annapolis, 2008</t>
  </si>
  <si>
    <t>Area (square meters)</t>
  </si>
  <si>
    <t>% of Private Lands</t>
  </si>
  <si>
    <t>Nearest Settlemet</t>
  </si>
  <si>
    <t>נפה</t>
  </si>
  <si>
    <t>Adei Ad</t>
  </si>
  <si>
    <t>Shvut Rachel</t>
  </si>
  <si>
    <t>Ramallah</t>
  </si>
  <si>
    <t>Ahavat Hayim</t>
  </si>
  <si>
    <t>kochav Hashahar</t>
  </si>
  <si>
    <t>Ahiya</t>
  </si>
  <si>
    <t>Alonei Shilo</t>
  </si>
  <si>
    <t>Qalqiliya</t>
  </si>
  <si>
    <t>Alt. 468</t>
  </si>
  <si>
    <t>Nofei Prat</t>
  </si>
  <si>
    <t>Jerusalem</t>
  </si>
  <si>
    <t>Amihai South</t>
  </si>
  <si>
    <t>Ancient Susiya Synagogue</t>
  </si>
  <si>
    <t>Hebron</t>
  </si>
  <si>
    <t>Asa'el</t>
  </si>
  <si>
    <t>Shimaa</t>
  </si>
  <si>
    <t>Asael West</t>
  </si>
  <si>
    <t>Avigayil</t>
  </si>
  <si>
    <t>Maon</t>
  </si>
  <si>
    <t>Bat Ayin East</t>
  </si>
  <si>
    <t>Bethlehem</t>
  </si>
  <si>
    <t>Bat Ayin West</t>
  </si>
  <si>
    <t>Beit El East</t>
  </si>
  <si>
    <t>Bentayim Farm</t>
  </si>
  <si>
    <t>Tubas</t>
  </si>
  <si>
    <t>Between Karmel and Maon</t>
  </si>
  <si>
    <t>Bitronot (Brosh)</t>
  </si>
  <si>
    <t>Bnei Adam</t>
  </si>
  <si>
    <t>Bracha A</t>
  </si>
  <si>
    <t>Nablus</t>
  </si>
  <si>
    <t>Derech Ha'avot</t>
  </si>
  <si>
    <t>Elazar</t>
  </si>
  <si>
    <t>El Nave Farm</t>
  </si>
  <si>
    <t>Eretz Hamirdafim</t>
  </si>
  <si>
    <t>Esh Kodesh</t>
  </si>
  <si>
    <t>Gadi Base</t>
  </si>
  <si>
    <t>Masua</t>
  </si>
  <si>
    <t>Jericho</t>
  </si>
  <si>
    <t>Gal Outpost</t>
  </si>
  <si>
    <t>Gilad Farm</t>
  </si>
  <si>
    <t>Givat Assaf</t>
  </si>
  <si>
    <t>Givat Eitam</t>
  </si>
  <si>
    <t>Givat Hahish</t>
  </si>
  <si>
    <t>Givat Harel</t>
  </si>
  <si>
    <t>Givat Sal'it</t>
  </si>
  <si>
    <t>Gva'ot Olam</t>
  </si>
  <si>
    <t>Hahar</t>
  </si>
  <si>
    <t>Avne Hefez</t>
  </si>
  <si>
    <t>Tul Karem</t>
  </si>
  <si>
    <t>Hakaron</t>
  </si>
  <si>
    <t>Halamish East</t>
  </si>
  <si>
    <t>Hanekuda</t>
  </si>
  <si>
    <t>Har Eival Outpost</t>
  </si>
  <si>
    <t>Har Hemed</t>
  </si>
  <si>
    <t>Haresha</t>
  </si>
  <si>
    <t>Haroe Haivri</t>
  </si>
  <si>
    <t>Haroeh</t>
  </si>
  <si>
    <t>Hayovel</t>
  </si>
  <si>
    <t>Heruti</t>
  </si>
  <si>
    <t>Givat Zeev</t>
  </si>
  <si>
    <t>Hill 725</t>
  </si>
  <si>
    <t>Yizhar</t>
  </si>
  <si>
    <t>Hill 777</t>
  </si>
  <si>
    <t>Hill 782</t>
  </si>
  <si>
    <t>Hill 836</t>
  </si>
  <si>
    <t>Hill 851</t>
  </si>
  <si>
    <t>Ibei Hanahal</t>
  </si>
  <si>
    <t>Maale Amos</t>
  </si>
  <si>
    <t>Itamar 573</t>
  </si>
  <si>
    <t>Jabel Artis</t>
  </si>
  <si>
    <t>Karmei Doron</t>
  </si>
  <si>
    <t>Kashuela Farm</t>
  </si>
  <si>
    <t>Gvaot</t>
  </si>
  <si>
    <t>Kedar East Jabel Muntar</t>
  </si>
  <si>
    <t>Kedem Arava</t>
  </si>
  <si>
    <t>Kfar Tapuah West</t>
  </si>
  <si>
    <t>Kfar Tapuach</t>
  </si>
  <si>
    <t>Salfit</t>
  </si>
  <si>
    <t>Kida</t>
  </si>
  <si>
    <t>Kida East</t>
  </si>
  <si>
    <t>Kochav Hashahar East</t>
  </si>
  <si>
    <t>Kochav Ya'akov East</t>
  </si>
  <si>
    <t>Kochav Ya'akov West</t>
  </si>
  <si>
    <t>Lehavat Yitzhar</t>
  </si>
  <si>
    <t>Ma'ale Hagit</t>
  </si>
  <si>
    <t>Maale Michmash</t>
  </si>
  <si>
    <t>Ma'ale Rehav'am</t>
  </si>
  <si>
    <t>Kfar Eldad (Old Nokdim)</t>
  </si>
  <si>
    <t>Ma'ale Yisrael</t>
  </si>
  <si>
    <t>Ma'aleh Shlomo</t>
  </si>
  <si>
    <t>Maale Amos West</t>
  </si>
  <si>
    <t>Magen Dan</t>
  </si>
  <si>
    <t>Elqana</t>
  </si>
  <si>
    <t>Makhrour Outpsot</t>
  </si>
  <si>
    <t>?</t>
  </si>
  <si>
    <t>Malachei HaShalom</t>
  </si>
  <si>
    <t>Maon Farm</t>
  </si>
  <si>
    <t>0 (Coffee Shop)</t>
  </si>
  <si>
    <t>Maoz Zvi</t>
  </si>
  <si>
    <t>Jenin</t>
  </si>
  <si>
    <t>Maskiyot South</t>
  </si>
  <si>
    <t>Mehula West</t>
  </si>
  <si>
    <t>Mehola</t>
  </si>
  <si>
    <t>Mevo'ot Jericho</t>
  </si>
  <si>
    <t>Mishol Hamaayan Farm</t>
  </si>
  <si>
    <t>Mishpatei Aretz Inst.</t>
  </si>
  <si>
    <t>Mitzpe Ha'ai</t>
  </si>
  <si>
    <t>Mitzpe Hatora</t>
  </si>
  <si>
    <t>Mitzpe Kramim</t>
  </si>
  <si>
    <t>Mitzpe Kramim East</t>
  </si>
  <si>
    <t>Mitzpe Lachish</t>
  </si>
  <si>
    <t>Mitzpe Yair</t>
  </si>
  <si>
    <t>Mitzpeh Danny</t>
  </si>
  <si>
    <t>Mizpe Jericho North East</t>
  </si>
  <si>
    <t>Mitzpe Jericho</t>
  </si>
  <si>
    <t>Mizpe Yitzhar</t>
  </si>
  <si>
    <t>Mor Farm</t>
  </si>
  <si>
    <t>Mul Nevo</t>
  </si>
  <si>
    <t>Nahalat Yossef</t>
  </si>
  <si>
    <t>Negohot Farm</t>
  </si>
  <si>
    <t>Neriya's Farm</t>
  </si>
  <si>
    <t>Neve Achi</t>
  </si>
  <si>
    <t>Neve Daniel North</t>
  </si>
  <si>
    <t>Neve Erez</t>
  </si>
  <si>
    <t>Nili West</t>
  </si>
  <si>
    <t>Nof Harim</t>
  </si>
  <si>
    <t>Nof Nesher</t>
  </si>
  <si>
    <t>Nofei Nehemia</t>
  </si>
  <si>
    <t>Rehelim</t>
  </si>
  <si>
    <t>Nofei Prat South B 324</t>
  </si>
  <si>
    <t>Ofra North East</t>
  </si>
  <si>
    <t>Old Massu'ot Itzhak</t>
  </si>
  <si>
    <t>Omer Farm</t>
  </si>
  <si>
    <t>Oz Vegaon</t>
  </si>
  <si>
    <t>Palgei Mayim</t>
  </si>
  <si>
    <t>Pnei Hever South</t>
  </si>
  <si>
    <t>Pnei Kedem</t>
  </si>
  <si>
    <t>Pnei Kedem Farm</t>
  </si>
  <si>
    <t>Ramat Gilad</t>
  </si>
  <si>
    <t>Ramat Gilad South</t>
  </si>
  <si>
    <t xml:space="preserve">Ras Karkar Farm </t>
  </si>
  <si>
    <t>Rimonim North</t>
  </si>
  <si>
    <t>Shabtay's Farm</t>
  </si>
  <si>
    <t>Shaharit Farm</t>
  </si>
  <si>
    <t>Shaked Farm</t>
  </si>
  <si>
    <t>Shalhevet Farm</t>
  </si>
  <si>
    <t>Skali's Farm</t>
  </si>
  <si>
    <t>Sneh Ya'akov</t>
  </si>
  <si>
    <t>Susiya East</t>
  </si>
  <si>
    <t>Susiya North West</t>
  </si>
  <si>
    <t>Tko'a B-C</t>
  </si>
  <si>
    <t>Tqoa</t>
  </si>
  <si>
    <t>Tko'a D</t>
  </si>
  <si>
    <t>Tkoa E</t>
  </si>
  <si>
    <t>Tkoa</t>
  </si>
  <si>
    <t>Tzur Shalem</t>
  </si>
  <si>
    <t>Karmei Zur</t>
  </si>
  <si>
    <t>Um Zuka</t>
  </si>
  <si>
    <t>Hemdat</t>
  </si>
  <si>
    <t>Yair Farm</t>
  </si>
  <si>
    <t>Zayit Ra'anan</t>
  </si>
  <si>
    <t>Zufim North</t>
  </si>
  <si>
    <t>Zufim</t>
  </si>
  <si>
    <t>Total Outposts</t>
  </si>
  <si>
    <t>Grand total, all settlements and</t>
  </si>
  <si>
    <t>Settlement extensions  or outposts, now included with  main settlement, and 3 tourist settlements</t>
  </si>
  <si>
    <t>Alon</t>
  </si>
  <si>
    <t>Officially part of Kfar Adumim</t>
  </si>
  <si>
    <t>Elisha Preparatory</t>
  </si>
  <si>
    <t>Officially Part of Halamish Legalized Outpost</t>
  </si>
  <si>
    <t>Giv'on</t>
  </si>
  <si>
    <t>Officially part of Givat Zeev</t>
  </si>
  <si>
    <t>Gva'ot</t>
  </si>
  <si>
    <t>Officially part of Alon Shvut</t>
  </si>
  <si>
    <t>Har Shmuel</t>
  </si>
  <si>
    <t>Officially part of Kirryat Arba</t>
  </si>
  <si>
    <t>Tal Menashe</t>
  </si>
  <si>
    <t>Officially part of Hinanit Legalized Outpost</t>
  </si>
  <si>
    <t>New Migron</t>
  </si>
  <si>
    <t>Officially part of Kochav Yaacov</t>
  </si>
  <si>
    <t>Mitzpe Eshtamoa</t>
  </si>
  <si>
    <t>Officially part of Shima Legalized Outpost</t>
  </si>
  <si>
    <t>Nahalei Tal (Kerem Reim)</t>
  </si>
  <si>
    <t>Nirit</t>
  </si>
  <si>
    <t>a town inside Israel that has expanded into the West Bank - the part in the West Bank is officially part of Alfei Menashe</t>
  </si>
  <si>
    <t>Ofarim</t>
  </si>
  <si>
    <t>United with Beit Arye to one municipal council in 2004</t>
  </si>
  <si>
    <t>Officially part of Shilo Legalized Outpost</t>
  </si>
  <si>
    <t>Eretz Haayalim</t>
  </si>
  <si>
    <t>Tourism</t>
  </si>
  <si>
    <t>gush etzion</t>
  </si>
  <si>
    <t>Motor Park Jordan Valley</t>
  </si>
  <si>
    <t>Jodan valley</t>
  </si>
  <si>
    <t>Beit Al-Baraka</t>
  </si>
  <si>
    <t>Notes</t>
  </si>
  <si>
    <t>Settlement blocs as defined in Imagining The Border, 2009</t>
  </si>
  <si>
    <t>Population figures and settlement characteristics are from Peace Now Settlement Watch spreadsheet</t>
  </si>
  <si>
    <t xml:space="preserve"> East Jerusalem neighbourhood population figures for 2019 are actually 2018 figures from Ir Amim spreadsheet</t>
  </si>
  <si>
    <t xml:space="preserve">Shani lies partly inside &amp; partly outside Green Line. Population figures are estimates. </t>
  </si>
  <si>
    <t>Givat Ha Mivtar and Mount Scopus were listed by Makovsky as neighbourhoods in 2011, but are omitted here.</t>
  </si>
  <si>
    <t xml:space="preserve">Givat Ha Mivtar is under French Hil and Moiunt Scopus is an enclave and part of Israel.. </t>
  </si>
  <si>
    <t>from Shaul Arieli, (2015). p. 59</t>
  </si>
  <si>
    <t>sq. km.</t>
  </si>
  <si>
    <t>sq. metres</t>
  </si>
  <si>
    <t xml:space="preserve">area  israeli settlements </t>
  </si>
  <si>
    <t>%age of West Bank (incl East Jer.)</t>
  </si>
  <si>
    <t>West Bank (incl East Jer.)</t>
  </si>
  <si>
    <t>Total area of settlements outslde blocs</t>
  </si>
  <si>
    <t>% of west bank &amp; East Jer</t>
  </si>
  <si>
    <t>PASSIA</t>
  </si>
  <si>
    <t>total area West Bank, Gaza, East Jer.</t>
  </si>
  <si>
    <t xml:space="preserve">No of settlements </t>
  </si>
  <si>
    <t>Blocs</t>
  </si>
  <si>
    <t>East Jerusalem</t>
  </si>
  <si>
    <t>outside blocs</t>
  </si>
  <si>
    <t>Total settlements</t>
  </si>
  <si>
    <t>Total Settlements &amp; Outposts</t>
  </si>
  <si>
    <t>Peace Now- settlement and settler numbers</t>
  </si>
  <si>
    <t>https://peacenow.org.il/en/settlements-watch/settlements-data/population</t>
  </si>
  <si>
    <t>Peace Now- settlements spreadsheet</t>
  </si>
  <si>
    <t>https://www.dropbox.com/s/35i9qs7c0d3jlmx/settlements%20database%20for%20publication.xls?dl=0</t>
  </si>
  <si>
    <t xml:space="preserve">ECF-Annapolis negotations-Israeli land  swap   </t>
  </si>
  <si>
    <t>https://ecf.org.il/issues/issue/926</t>
  </si>
  <si>
    <t>Proposal- 6.5% of land, 87% of settlers</t>
  </si>
  <si>
    <t xml:space="preserve">ECF-Annapolis negotations- PLO land  swap   </t>
  </si>
  <si>
    <t>https://ecf.org.il/issues/issue/927</t>
  </si>
  <si>
    <t xml:space="preserve">Proposal- 1.9% of land, 62% of settlers </t>
  </si>
  <si>
    <t>Economic Copperation Foundation (ECF)</t>
  </si>
  <si>
    <t>http://ecf.org.il/issues/issue/1353</t>
  </si>
  <si>
    <t>interactive website</t>
  </si>
  <si>
    <t xml:space="preserve">Messianism Meets Reality, Shaul Arieli, 2017 </t>
  </si>
  <si>
    <t>https://www.shaularieli.com/wp-content/uploads/2019/07/messianism-meets-reality.pdf</t>
  </si>
  <si>
    <t>Imagining the Border – David Makovsky</t>
  </si>
  <si>
    <t>https://www.washingtoninstitute.org/policy-analysis/imagining-border-options-resolving-israeli-palestinian-territorial-issue</t>
  </si>
  <si>
    <t>Washington Insititute</t>
  </si>
  <si>
    <t>Washington Institute - Minding the Gaps – 2011</t>
  </si>
  <si>
    <t>https://www.washingtoninstitute.org/uploads/Documents/pubs/PolicyFocus116.pdf</t>
  </si>
  <si>
    <t>During the Annapolis process and especially in his September 2008 offer, Olmert became the first Israeli prime minister to accept the addition to the West Bank territorial denominator of some of these disputed areas, including those in east Jerusalem.20</t>
  </si>
  <si>
    <t>The resulting “Geneva Initiative” map of 2003 envisioned an equal land swap of some 2.2%.</t>
  </si>
  <si>
    <t>October 30, 1995,  “Beilin–Abu Mazen Agreement”  approximately 4.5% (close to 250 sq km) of the West Bank
into Israel in exchange for a similar amount of Israeli
territory, mainly parts of the Chalutzah area near the
Egyptian border and a corridor to Gaza</t>
  </si>
  <si>
    <t xml:space="preserve">Harpers Magazine, September 2014, June panel </t>
  </si>
  <si>
    <t>https://harpers.org/archive/2014/09/israel-and-palestine/</t>
  </si>
  <si>
    <t>discussion incl. Khalil Shikaki re young</t>
  </si>
  <si>
    <t>Palestinians opinions on one/two states</t>
  </si>
  <si>
    <t xml:space="preserve">Baker Institute Rice uni. - 2010 </t>
  </si>
  <si>
    <t>https://www.bakerinstitute.org/media/files/news/808eefb6/BI-pub-IPTerritorialEndgame-020210.pdf</t>
  </si>
</sst>
</file>

<file path=xl/styles.xml><?xml version="1.0" encoding="utf-8"?>
<styleSheet xmlns="http://schemas.openxmlformats.org/spreadsheetml/2006/main">
  <numFmts count="15">
    <numFmt numFmtId="164" formatCode="General"/>
    <numFmt numFmtId="165" formatCode="0.0%"/>
    <numFmt numFmtId="166" formatCode="0%"/>
    <numFmt numFmtId="167" formatCode="General"/>
    <numFmt numFmtId="168" formatCode="dd/mm/yy"/>
    <numFmt numFmtId="169" formatCode="0.00%"/>
    <numFmt numFmtId="170" formatCode="0"/>
    <numFmt numFmtId="171" formatCode="#,##0"/>
    <numFmt numFmtId="172" formatCode="0.0"/>
    <numFmt numFmtId="173" formatCode="#,##0.00"/>
    <numFmt numFmtId="174" formatCode="0.00"/>
    <numFmt numFmtId="175" formatCode="#,##0.0"/>
    <numFmt numFmtId="176" formatCode="@"/>
    <numFmt numFmtId="177" formatCode="0.000"/>
    <numFmt numFmtId="178" formatCode="0.0000"/>
  </numFmts>
  <fonts count="26">
    <font>
      <sz val="10"/>
      <name val="Arial"/>
      <family val="2"/>
    </font>
    <font>
      <sz val="11"/>
      <color indexed="8"/>
      <name val="Calibri"/>
      <family val="2"/>
    </font>
    <font>
      <b/>
      <sz val="12"/>
      <color indexed="8"/>
      <name val="Arial"/>
      <family val="2"/>
    </font>
    <font>
      <sz val="12"/>
      <color indexed="8"/>
      <name val="Arial"/>
      <family val="2"/>
    </font>
    <font>
      <b/>
      <sz val="12"/>
      <name val="Arial"/>
      <family val="2"/>
    </font>
    <font>
      <sz val="12"/>
      <name val="Arial"/>
      <family val="2"/>
    </font>
    <font>
      <b/>
      <u val="single"/>
      <sz val="12"/>
      <name val="Arial"/>
      <family val="2"/>
    </font>
    <font>
      <u val="single"/>
      <sz val="10"/>
      <name val="Arial"/>
      <family val="2"/>
    </font>
    <font>
      <sz val="10"/>
      <color indexed="8"/>
      <name val="Arial"/>
      <family val="2"/>
    </font>
    <font>
      <u val="single"/>
      <sz val="12"/>
      <name val="Arial"/>
      <family val="2"/>
    </font>
    <font>
      <b/>
      <sz val="10"/>
      <name val="Arial"/>
      <family val="2"/>
    </font>
    <font>
      <sz val="12"/>
      <color indexed="8"/>
      <name val="Calibri"/>
      <family val="2"/>
    </font>
    <font>
      <sz val="13"/>
      <color indexed="8"/>
      <name val="Arial"/>
      <family val="2"/>
    </font>
    <font>
      <sz val="9"/>
      <color indexed="8"/>
      <name val="Arial"/>
      <family val="2"/>
    </font>
    <font>
      <sz val="8.45"/>
      <color indexed="8"/>
      <name val="Arial"/>
      <family val="2"/>
    </font>
    <font>
      <b/>
      <sz val="14"/>
      <name val="Arial"/>
      <family val="2"/>
    </font>
    <font>
      <sz val="14"/>
      <name val="Arial"/>
      <family val="2"/>
    </font>
    <font>
      <sz val="14"/>
      <color indexed="8"/>
      <name val="Arial"/>
      <family val="2"/>
    </font>
    <font>
      <sz val="13"/>
      <name val="Arial"/>
      <family val="2"/>
    </font>
    <font>
      <u val="single"/>
      <sz val="14"/>
      <name val="Arial"/>
      <family val="2"/>
    </font>
    <font>
      <b/>
      <vertAlign val="superscript"/>
      <sz val="12"/>
      <name val="Arial"/>
      <family val="2"/>
    </font>
    <font>
      <u val="single"/>
      <sz val="12"/>
      <color indexed="8"/>
      <name val="Arial"/>
      <family val="2"/>
    </font>
    <font>
      <u val="single"/>
      <sz val="10"/>
      <color indexed="12"/>
      <name val="Arial"/>
      <family val="2"/>
    </font>
    <font>
      <u val="single"/>
      <sz val="12"/>
      <color indexed="12"/>
      <name val="Arial"/>
      <family val="2"/>
    </font>
    <font>
      <sz val="16"/>
      <name val="Arial"/>
      <family val="2"/>
    </font>
    <font>
      <b/>
      <sz val="8"/>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color indexed="63"/>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1" fillId="0" borderId="0">
      <alignment/>
      <protection/>
    </xf>
    <xf numFmtId="164" fontId="22" fillId="0" borderId="0" applyNumberFormat="0" applyFill="0" applyBorder="0" applyAlignment="0" applyProtection="0"/>
    <xf numFmtId="164" fontId="0" fillId="0" borderId="0">
      <alignment/>
      <protection/>
    </xf>
    <xf numFmtId="164" fontId="1" fillId="0" borderId="0">
      <alignment/>
      <protection/>
    </xf>
  </cellStyleXfs>
  <cellXfs count="259">
    <xf numFmtId="164" fontId="0" fillId="0" borderId="0" xfId="0" applyAlignment="1">
      <alignment/>
    </xf>
    <xf numFmtId="164" fontId="1" fillId="0" borderId="0" xfId="22">
      <alignment/>
      <protection/>
    </xf>
    <xf numFmtId="164" fontId="2" fillId="0" borderId="0" xfId="22" applyFont="1">
      <alignment/>
      <protection/>
    </xf>
    <xf numFmtId="164" fontId="3" fillId="0" borderId="0" xfId="22" applyFont="1">
      <alignment/>
      <protection/>
    </xf>
    <xf numFmtId="164" fontId="4" fillId="0" borderId="0" xfId="0" applyFont="1" applyAlignment="1">
      <alignment/>
    </xf>
    <xf numFmtId="164" fontId="5" fillId="0" borderId="0" xfId="0" applyFont="1" applyAlignment="1">
      <alignment/>
    </xf>
    <xf numFmtId="164" fontId="4" fillId="0" borderId="0" xfId="0" applyFont="1" applyAlignment="1">
      <alignment/>
    </xf>
    <xf numFmtId="164" fontId="2" fillId="0" borderId="0" xfId="0" applyFont="1" applyAlignment="1">
      <alignment/>
    </xf>
    <xf numFmtId="164" fontId="6" fillId="0" borderId="1" xfId="0" applyFont="1" applyBorder="1" applyAlignment="1" applyProtection="1">
      <alignment/>
      <protection hidden="1" locked="0"/>
    </xf>
    <xf numFmtId="164" fontId="7" fillId="0" borderId="1" xfId="0" applyFont="1" applyBorder="1" applyAlignment="1" applyProtection="1">
      <alignment/>
      <protection hidden="1" locked="0"/>
    </xf>
    <xf numFmtId="164" fontId="0" fillId="0" borderId="1" xfId="0" applyFont="1" applyBorder="1" applyAlignment="1">
      <alignment/>
    </xf>
    <xf numFmtId="164" fontId="4" fillId="0" borderId="1" xfId="0" applyFont="1" applyBorder="1" applyAlignment="1">
      <alignment/>
    </xf>
    <xf numFmtId="165" fontId="0" fillId="0" borderId="1" xfId="0" applyNumberFormat="1" applyFont="1" applyBorder="1" applyAlignment="1">
      <alignment/>
    </xf>
    <xf numFmtId="164" fontId="8" fillId="0" borderId="1" xfId="22" applyFont="1" applyBorder="1">
      <alignment/>
      <protection/>
    </xf>
    <xf numFmtId="164" fontId="4" fillId="0" borderId="1" xfId="0" applyFont="1" applyBorder="1" applyAlignment="1" applyProtection="1">
      <alignment/>
      <protection hidden="1" locked="0"/>
    </xf>
    <xf numFmtId="164" fontId="5" fillId="0" borderId="1" xfId="0" applyFont="1" applyBorder="1" applyAlignment="1" applyProtection="1">
      <alignment/>
      <protection hidden="1" locked="0"/>
    </xf>
    <xf numFmtId="165" fontId="5" fillId="0" borderId="1" xfId="0" applyNumberFormat="1" applyFont="1" applyBorder="1" applyAlignment="1" applyProtection="1">
      <alignment/>
      <protection hidden="1" locked="0"/>
    </xf>
    <xf numFmtId="164" fontId="5" fillId="0" borderId="1" xfId="0" applyFont="1" applyBorder="1" applyAlignment="1">
      <alignment/>
    </xf>
    <xf numFmtId="165" fontId="5" fillId="0" borderId="1" xfId="0" applyNumberFormat="1" applyFont="1" applyBorder="1" applyAlignment="1">
      <alignment/>
    </xf>
    <xf numFmtId="164" fontId="5" fillId="0" borderId="0" xfId="0" applyFont="1" applyBorder="1" applyAlignment="1">
      <alignment/>
    </xf>
    <xf numFmtId="164" fontId="5" fillId="0" borderId="2" xfId="0" applyFont="1" applyBorder="1" applyAlignment="1">
      <alignment/>
    </xf>
    <xf numFmtId="164" fontId="9" fillId="0" borderId="3" xfId="0" applyFont="1" applyBorder="1" applyAlignment="1">
      <alignment/>
    </xf>
    <xf numFmtId="164" fontId="5" fillId="0" borderId="3" xfId="0" applyFont="1" applyBorder="1" applyAlignment="1">
      <alignment/>
    </xf>
    <xf numFmtId="164" fontId="5" fillId="0" borderId="4" xfId="0" applyFont="1" applyBorder="1" applyAlignment="1">
      <alignment/>
    </xf>
    <xf numFmtId="164" fontId="3" fillId="0" borderId="4" xfId="22" applyFont="1" applyBorder="1">
      <alignment/>
      <protection/>
    </xf>
    <xf numFmtId="165" fontId="5" fillId="0" borderId="4" xfId="0" applyNumberFormat="1" applyFont="1" applyBorder="1" applyAlignment="1" applyProtection="1">
      <alignment/>
      <protection hidden="1" locked="0"/>
    </xf>
    <xf numFmtId="165" fontId="5" fillId="0" borderId="3" xfId="0" applyNumberFormat="1" applyFont="1" applyBorder="1" applyAlignment="1" applyProtection="1">
      <alignment/>
      <protection hidden="1" locked="0"/>
    </xf>
    <xf numFmtId="164" fontId="5" fillId="0" borderId="4" xfId="0" applyFont="1" applyBorder="1" applyAlignment="1" applyProtection="1">
      <alignment/>
      <protection hidden="1" locked="0"/>
    </xf>
    <xf numFmtId="165" fontId="5" fillId="0" borderId="4" xfId="0" applyNumberFormat="1" applyFont="1" applyBorder="1" applyAlignment="1">
      <alignment/>
    </xf>
    <xf numFmtId="165" fontId="5" fillId="0" borderId="3" xfId="0" applyNumberFormat="1"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6" xfId="0" applyFont="1" applyBorder="1" applyAlignment="1" applyProtection="1">
      <alignment/>
      <protection hidden="1" locked="0"/>
    </xf>
    <xf numFmtId="165" fontId="5" fillId="0" borderId="6" xfId="0" applyNumberFormat="1" applyFont="1" applyBorder="1" applyAlignment="1" applyProtection="1">
      <alignment/>
      <protection hidden="1" locked="0"/>
    </xf>
    <xf numFmtId="165" fontId="5" fillId="0" borderId="6" xfId="0" applyNumberFormat="1" applyFont="1" applyBorder="1" applyAlignment="1">
      <alignment/>
    </xf>
    <xf numFmtId="164" fontId="5" fillId="0" borderId="7" xfId="0" applyFont="1" applyBorder="1" applyAlignment="1">
      <alignment/>
    </xf>
    <xf numFmtId="166" fontId="5" fillId="0" borderId="0" xfId="0" applyNumberFormat="1" applyFont="1" applyBorder="1" applyAlignment="1">
      <alignment/>
    </xf>
    <xf numFmtId="166" fontId="5" fillId="0" borderId="8" xfId="0" applyNumberFormat="1" applyFont="1" applyBorder="1" applyAlignment="1">
      <alignment/>
    </xf>
    <xf numFmtId="166" fontId="5" fillId="0" borderId="0" xfId="0" applyNumberFormat="1" applyFont="1" applyAlignment="1">
      <alignment/>
    </xf>
    <xf numFmtId="164" fontId="5" fillId="0" borderId="8" xfId="0" applyFont="1" applyBorder="1" applyAlignment="1" applyProtection="1">
      <alignment/>
      <protection hidden="1" locked="0"/>
    </xf>
    <xf numFmtId="166" fontId="5" fillId="0" borderId="0" xfId="0" applyNumberFormat="1" applyFont="1" applyAlignment="1" applyProtection="1">
      <alignment/>
      <protection hidden="1" locked="0"/>
    </xf>
    <xf numFmtId="166" fontId="5" fillId="0" borderId="8" xfId="0" applyNumberFormat="1" applyFont="1" applyBorder="1" applyAlignment="1" applyProtection="1">
      <alignment/>
      <protection hidden="1" locked="0"/>
    </xf>
    <xf numFmtId="164" fontId="5" fillId="0" borderId="8" xfId="0" applyFont="1" applyBorder="1" applyAlignment="1">
      <alignment/>
    </xf>
    <xf numFmtId="164" fontId="5" fillId="0" borderId="9" xfId="0" applyFont="1" applyBorder="1" applyAlignment="1">
      <alignment/>
    </xf>
    <xf numFmtId="164" fontId="5" fillId="0" borderId="8" xfId="0" applyNumberFormat="1" applyFont="1" applyBorder="1" applyAlignment="1" applyProtection="1">
      <alignment/>
      <protection hidden="1" locked="0"/>
    </xf>
    <xf numFmtId="164" fontId="5" fillId="0" borderId="8" xfId="0" applyNumberFormat="1" applyFont="1" applyBorder="1" applyAlignment="1">
      <alignment/>
    </xf>
    <xf numFmtId="164" fontId="5" fillId="0" borderId="10" xfId="0" applyFont="1" applyBorder="1" applyAlignment="1">
      <alignment/>
    </xf>
    <xf numFmtId="166" fontId="5" fillId="0" borderId="1" xfId="0" applyNumberFormat="1" applyFont="1" applyBorder="1" applyAlignment="1">
      <alignment/>
    </xf>
    <xf numFmtId="166" fontId="5" fillId="0" borderId="6" xfId="0" applyNumberFormat="1" applyFont="1" applyBorder="1" applyAlignment="1">
      <alignment/>
    </xf>
    <xf numFmtId="164" fontId="8" fillId="0" borderId="0" xfId="22" applyFont="1">
      <alignment/>
      <protection/>
    </xf>
    <xf numFmtId="164" fontId="5" fillId="0" borderId="0" xfId="0" applyNumberFormat="1" applyFont="1" applyBorder="1" applyAlignment="1" applyProtection="1">
      <alignment/>
      <protection hidden="1" locked="0"/>
    </xf>
    <xf numFmtId="166" fontId="5" fillId="0" borderId="0" xfId="0" applyNumberFormat="1" applyFont="1" applyBorder="1" applyAlignment="1" applyProtection="1">
      <alignment/>
      <protection hidden="1" locked="0"/>
    </xf>
    <xf numFmtId="164" fontId="0" fillId="0" borderId="0" xfId="0" applyFont="1" applyAlignment="1">
      <alignment/>
    </xf>
    <xf numFmtId="164" fontId="5" fillId="0" borderId="0" xfId="0" applyNumberFormat="1" applyFont="1" applyBorder="1" applyAlignment="1">
      <alignment/>
    </xf>
    <xf numFmtId="164" fontId="5" fillId="0" borderId="7" xfId="0" applyNumberFormat="1" applyFont="1" applyBorder="1" applyAlignment="1">
      <alignment/>
    </xf>
    <xf numFmtId="168" fontId="5" fillId="0" borderId="7" xfId="0" applyNumberFormat="1" applyFont="1" applyBorder="1" applyAlignment="1">
      <alignment/>
    </xf>
    <xf numFmtId="164" fontId="5" fillId="0" borderId="0" xfId="0" applyFont="1" applyAlignment="1">
      <alignment/>
    </xf>
    <xf numFmtId="166" fontId="5" fillId="0" borderId="0" xfId="0" applyNumberFormat="1" applyFont="1" applyAlignment="1">
      <alignment/>
    </xf>
    <xf numFmtId="166" fontId="5" fillId="0" borderId="8" xfId="0" applyNumberFormat="1" applyFont="1" applyBorder="1" applyAlignment="1">
      <alignment/>
    </xf>
    <xf numFmtId="164" fontId="5" fillId="0" borderId="7" xfId="0" applyFont="1" applyBorder="1" applyAlignment="1">
      <alignment/>
    </xf>
    <xf numFmtId="164" fontId="5" fillId="0" borderId="7" xfId="0" applyNumberFormat="1" applyFont="1" applyBorder="1" applyAlignment="1">
      <alignment/>
    </xf>
    <xf numFmtId="164" fontId="5" fillId="0" borderId="5" xfId="0" applyNumberFormat="1" applyFont="1" applyBorder="1" applyAlignment="1">
      <alignment/>
    </xf>
    <xf numFmtId="164" fontId="5" fillId="0" borderId="1" xfId="0" applyFont="1" applyBorder="1" applyAlignment="1">
      <alignment/>
    </xf>
    <xf numFmtId="166" fontId="5" fillId="0" borderId="1" xfId="0" applyNumberFormat="1" applyFont="1" applyBorder="1" applyAlignment="1">
      <alignment/>
    </xf>
    <xf numFmtId="166" fontId="5" fillId="0" borderId="6" xfId="0" applyNumberFormat="1" applyFont="1" applyBorder="1" applyAlignment="1">
      <alignment/>
    </xf>
    <xf numFmtId="164" fontId="8" fillId="0" borderId="0" xfId="22" applyFont="1" applyBorder="1">
      <alignment/>
      <protection/>
    </xf>
    <xf numFmtId="164" fontId="0" fillId="0" borderId="0" xfId="0" applyBorder="1" applyAlignment="1">
      <alignment/>
    </xf>
    <xf numFmtId="164" fontId="0" fillId="0" borderId="0" xfId="0" applyFont="1" applyBorder="1" applyAlignment="1">
      <alignment/>
    </xf>
    <xf numFmtId="164" fontId="0" fillId="0" borderId="0" xfId="0" applyFont="1" applyBorder="1" applyAlignment="1">
      <alignment/>
    </xf>
    <xf numFmtId="164" fontId="0" fillId="0" borderId="0" xfId="0" applyNumberFormat="1" applyBorder="1" applyAlignment="1">
      <alignment/>
    </xf>
    <xf numFmtId="166" fontId="0" fillId="0" borderId="0" xfId="0" applyNumberFormat="1" applyBorder="1" applyAlignment="1">
      <alignment/>
    </xf>
    <xf numFmtId="164" fontId="3" fillId="0" borderId="0" xfId="22" applyFont="1" applyBorder="1">
      <alignment/>
      <protection/>
    </xf>
    <xf numFmtId="164" fontId="10" fillId="0" borderId="0" xfId="0" applyFont="1" applyAlignment="1">
      <alignment/>
    </xf>
    <xf numFmtId="164" fontId="0" fillId="0" borderId="0" xfId="0" applyFont="1" applyAlignment="1">
      <alignment/>
    </xf>
    <xf numFmtId="165" fontId="5" fillId="0" borderId="8" xfId="0" applyNumberFormat="1" applyFont="1" applyBorder="1" applyAlignment="1">
      <alignment/>
    </xf>
    <xf numFmtId="165" fontId="5" fillId="0" borderId="0" xfId="0" applyNumberFormat="1" applyFont="1" applyBorder="1" applyAlignment="1">
      <alignment/>
    </xf>
    <xf numFmtId="164" fontId="5" fillId="0" borderId="11" xfId="0" applyFont="1" applyBorder="1" applyAlignment="1">
      <alignment/>
    </xf>
    <xf numFmtId="164" fontId="5" fillId="0" borderId="3" xfId="0" applyFont="1" applyBorder="1" applyAlignment="1">
      <alignment/>
    </xf>
    <xf numFmtId="164" fontId="5" fillId="0" borderId="4" xfId="0" applyFont="1" applyBorder="1" applyAlignment="1">
      <alignment/>
    </xf>
    <xf numFmtId="165" fontId="0" fillId="0" borderId="8" xfId="0" applyNumberFormat="1" applyFont="1" applyBorder="1" applyAlignment="1">
      <alignment/>
    </xf>
    <xf numFmtId="164" fontId="5" fillId="0" borderId="9" xfId="0" applyFont="1" applyBorder="1" applyAlignment="1">
      <alignment/>
    </xf>
    <xf numFmtId="164" fontId="5" fillId="0" borderId="0" xfId="0" applyNumberFormat="1" applyFont="1" applyAlignment="1">
      <alignment/>
    </xf>
    <xf numFmtId="164" fontId="5" fillId="0" borderId="1" xfId="0" applyNumberFormat="1" applyFont="1" applyBorder="1" applyAlignment="1">
      <alignment/>
    </xf>
    <xf numFmtId="164" fontId="5" fillId="0" borderId="0" xfId="0" applyNumberFormat="1" applyFont="1" applyAlignment="1">
      <alignment/>
    </xf>
    <xf numFmtId="164" fontId="0" fillId="0" borderId="0" xfId="0" applyFont="1" applyAlignment="1" applyProtection="1">
      <alignment/>
      <protection locked="0"/>
    </xf>
    <xf numFmtId="164" fontId="0" fillId="0" borderId="0" xfId="0" applyFill="1" applyAlignment="1">
      <alignment/>
    </xf>
    <xf numFmtId="165" fontId="0" fillId="0" borderId="0" xfId="0" applyNumberFormat="1" applyAlignment="1" applyProtection="1">
      <alignment/>
      <protection hidden="1" locked="0"/>
    </xf>
    <xf numFmtId="169" fontId="5" fillId="0" borderId="0" xfId="0" applyNumberFormat="1" applyFont="1" applyAlignment="1">
      <alignment/>
    </xf>
    <xf numFmtId="168" fontId="5" fillId="0" borderId="0" xfId="0" applyNumberFormat="1" applyFont="1" applyAlignment="1">
      <alignment/>
    </xf>
    <xf numFmtId="169" fontId="5" fillId="0" borderId="0" xfId="0" applyNumberFormat="1" applyFont="1" applyAlignment="1">
      <alignment/>
    </xf>
    <xf numFmtId="164" fontId="7" fillId="0" borderId="0" xfId="0" applyFont="1" applyAlignment="1">
      <alignment/>
    </xf>
    <xf numFmtId="164" fontId="7" fillId="0" borderId="0" xfId="0" applyFont="1" applyAlignment="1">
      <alignment/>
    </xf>
    <xf numFmtId="166" fontId="3" fillId="0" borderId="0" xfId="22" applyNumberFormat="1" applyFont="1">
      <alignment/>
      <protection/>
    </xf>
    <xf numFmtId="164" fontId="5" fillId="0" borderId="6" xfId="0" applyNumberFormat="1" applyFont="1" applyBorder="1" applyAlignment="1">
      <alignment/>
    </xf>
    <xf numFmtId="166" fontId="3" fillId="0" borderId="1" xfId="22" applyNumberFormat="1" applyFont="1" applyBorder="1">
      <alignment/>
      <protection/>
    </xf>
    <xf numFmtId="164" fontId="5" fillId="0" borderId="6" xfId="0" applyFont="1" applyBorder="1" applyAlignment="1">
      <alignment/>
    </xf>
    <xf numFmtId="164" fontId="5" fillId="0" borderId="8" xfId="0" applyFont="1" applyBorder="1" applyAlignment="1">
      <alignment/>
    </xf>
    <xf numFmtId="168" fontId="5" fillId="0" borderId="9" xfId="0" applyNumberFormat="1" applyFont="1" applyBorder="1" applyAlignment="1">
      <alignment/>
    </xf>
    <xf numFmtId="170" fontId="5" fillId="0" borderId="0" xfId="0" applyNumberFormat="1" applyFont="1" applyAlignment="1">
      <alignment/>
    </xf>
    <xf numFmtId="166" fontId="5" fillId="0" borderId="0" xfId="0" applyNumberFormat="1" applyFont="1" applyBorder="1" applyAlignment="1">
      <alignment/>
    </xf>
    <xf numFmtId="168" fontId="5" fillId="0" borderId="7" xfId="0" applyNumberFormat="1" applyFont="1" applyBorder="1" applyAlignment="1">
      <alignment/>
    </xf>
    <xf numFmtId="164" fontId="0" fillId="0" borderId="8" xfId="0" applyBorder="1" applyAlignment="1">
      <alignment/>
    </xf>
    <xf numFmtId="166" fontId="0" fillId="0" borderId="0" xfId="0" applyNumberFormat="1" applyAlignment="1">
      <alignment/>
    </xf>
    <xf numFmtId="170" fontId="5" fillId="0" borderId="1" xfId="0" applyNumberFormat="1" applyFont="1" applyBorder="1" applyAlignment="1">
      <alignment/>
    </xf>
    <xf numFmtId="164" fontId="5" fillId="0" borderId="6" xfId="0" applyNumberFormat="1" applyFont="1" applyBorder="1" applyAlignment="1" applyProtection="1">
      <alignment/>
      <protection hidden="1" locked="0"/>
    </xf>
    <xf numFmtId="164" fontId="0" fillId="0" borderId="6" xfId="0" applyBorder="1" applyAlignment="1">
      <alignment/>
    </xf>
    <xf numFmtId="164" fontId="11" fillId="0" borderId="0" xfId="22" applyFont="1">
      <alignment/>
      <protection/>
    </xf>
    <xf numFmtId="164" fontId="5" fillId="0" borderId="0" xfId="0" applyFont="1" applyAlignment="1">
      <alignment horizontal="left" indent="1"/>
    </xf>
    <xf numFmtId="164" fontId="3" fillId="0" borderId="0" xfId="22" applyFont="1">
      <alignment/>
      <protection/>
    </xf>
    <xf numFmtId="164" fontId="15" fillId="0" borderId="12" xfId="0" applyFont="1" applyBorder="1" applyAlignment="1">
      <alignment/>
    </xf>
    <xf numFmtId="164" fontId="16" fillId="0" borderId="1" xfId="0" applyFont="1" applyBorder="1" applyAlignment="1">
      <alignment/>
    </xf>
    <xf numFmtId="164" fontId="17" fillId="0" borderId="1" xfId="22" applyFont="1" applyBorder="1">
      <alignment/>
      <protection/>
    </xf>
    <xf numFmtId="164" fontId="17" fillId="0" borderId="0" xfId="22" applyFont="1">
      <alignment/>
      <protection/>
    </xf>
    <xf numFmtId="164" fontId="15" fillId="0" borderId="0" xfId="0" applyFont="1" applyAlignment="1">
      <alignment/>
    </xf>
    <xf numFmtId="164" fontId="16" fillId="0" borderId="0" xfId="0" applyFont="1" applyAlignment="1">
      <alignment/>
    </xf>
    <xf numFmtId="164" fontId="16" fillId="0" borderId="0" xfId="0" applyFont="1" applyAlignment="1">
      <alignment/>
    </xf>
    <xf numFmtId="164" fontId="18" fillId="0" borderId="0" xfId="0" applyFont="1" applyAlignment="1">
      <alignment/>
    </xf>
    <xf numFmtId="164" fontId="16" fillId="0" borderId="9" xfId="0" applyFont="1" applyBorder="1" applyAlignment="1">
      <alignment/>
    </xf>
    <xf numFmtId="164" fontId="16" fillId="0" borderId="10" xfId="0" applyFont="1" applyBorder="1" applyAlignment="1">
      <alignment/>
    </xf>
    <xf numFmtId="164" fontId="17" fillId="0" borderId="0" xfId="22" applyFont="1" applyBorder="1">
      <alignment/>
      <protection/>
    </xf>
    <xf numFmtId="164" fontId="15" fillId="0" borderId="0" xfId="0" applyFont="1" applyAlignment="1">
      <alignment/>
    </xf>
    <xf numFmtId="164" fontId="16" fillId="0" borderId="0" xfId="0" applyFont="1" applyBorder="1" applyAlignment="1">
      <alignment/>
    </xf>
    <xf numFmtId="164" fontId="1" fillId="0" borderId="0" xfId="22" applyBorder="1">
      <alignment/>
      <protection/>
    </xf>
    <xf numFmtId="164" fontId="16" fillId="0" borderId="8" xfId="0" applyFont="1" applyBorder="1" applyAlignment="1">
      <alignment/>
    </xf>
    <xf numFmtId="164" fontId="16" fillId="0" borderId="3" xfId="0" applyFont="1" applyBorder="1" applyAlignment="1">
      <alignment/>
    </xf>
    <xf numFmtId="164" fontId="16" fillId="0" borderId="4" xfId="0" applyFont="1" applyBorder="1" applyAlignment="1">
      <alignment/>
    </xf>
    <xf numFmtId="164" fontId="16" fillId="0" borderId="6" xfId="0" applyFont="1" applyBorder="1" applyAlignment="1">
      <alignment/>
    </xf>
    <xf numFmtId="164" fontId="19" fillId="0" borderId="8" xfId="0" applyFont="1" applyBorder="1" applyAlignment="1">
      <alignment/>
    </xf>
    <xf numFmtId="164" fontId="16" fillId="0" borderId="7" xfId="0" applyFont="1" applyBorder="1" applyAlignment="1">
      <alignment/>
    </xf>
    <xf numFmtId="164" fontId="16" fillId="0" borderId="5" xfId="0" applyFont="1" applyBorder="1" applyAlignment="1">
      <alignment/>
    </xf>
    <xf numFmtId="164" fontId="4" fillId="0" borderId="0" xfId="0" applyFont="1" applyBorder="1" applyAlignment="1">
      <alignment/>
    </xf>
    <xf numFmtId="164" fontId="5" fillId="0" borderId="0" xfId="0" applyFont="1" applyBorder="1" applyAlignment="1">
      <alignment/>
    </xf>
    <xf numFmtId="164" fontId="4" fillId="0" borderId="1" xfId="0" applyFont="1" applyBorder="1" applyAlignment="1">
      <alignment/>
    </xf>
    <xf numFmtId="164" fontId="0" fillId="0" borderId="1" xfId="0" applyFont="1" applyBorder="1" applyAlignment="1">
      <alignment/>
    </xf>
    <xf numFmtId="171" fontId="4" fillId="0" borderId="0" xfId="0" applyNumberFormat="1" applyFont="1" applyAlignment="1">
      <alignment/>
    </xf>
    <xf numFmtId="166" fontId="4" fillId="0" borderId="0" xfId="0" applyNumberFormat="1" applyFont="1" applyAlignment="1">
      <alignment/>
    </xf>
    <xf numFmtId="164" fontId="4" fillId="0" borderId="0" xfId="0" applyFont="1" applyAlignment="1">
      <alignment horizontal="left"/>
    </xf>
    <xf numFmtId="164" fontId="2" fillId="0" borderId="0" xfId="0" applyNumberFormat="1" applyFont="1" applyFill="1" applyBorder="1" applyAlignment="1">
      <alignment/>
    </xf>
    <xf numFmtId="171" fontId="4" fillId="0" borderId="1" xfId="0" applyNumberFormat="1" applyFont="1" applyBorder="1" applyAlignment="1">
      <alignment/>
    </xf>
    <xf numFmtId="166" fontId="4" fillId="0" borderId="1" xfId="0" applyNumberFormat="1" applyFont="1" applyBorder="1" applyAlignment="1">
      <alignment/>
    </xf>
    <xf numFmtId="164" fontId="4" fillId="0" borderId="0" xfId="0" applyFont="1" applyAlignment="1">
      <alignment horizontal="left" indent="1"/>
    </xf>
    <xf numFmtId="171" fontId="6" fillId="0" borderId="0" xfId="0" applyNumberFormat="1" applyFont="1" applyAlignment="1">
      <alignment/>
    </xf>
    <xf numFmtId="164" fontId="2" fillId="0" borderId="12" xfId="0" applyNumberFormat="1" applyFont="1" applyFill="1" applyBorder="1" applyAlignment="1">
      <alignment horizontal="left" vertical="center" wrapText="1" readingOrder="1"/>
    </xf>
    <xf numFmtId="164" fontId="4" fillId="0" borderId="12" xfId="0" applyFont="1" applyFill="1" applyBorder="1" applyAlignment="1">
      <alignment horizontal="left" vertical="center" wrapText="1" readingOrder="1"/>
    </xf>
    <xf numFmtId="171" fontId="4" fillId="0" borderId="12" xfId="0" applyNumberFormat="1" applyFont="1" applyFill="1" applyBorder="1" applyAlignment="1">
      <alignment horizontal="left" vertical="center" readingOrder="1"/>
    </xf>
    <xf numFmtId="164" fontId="4" fillId="0" borderId="12" xfId="0" applyFont="1" applyBorder="1" applyAlignment="1">
      <alignment horizontal="left" vertical="center"/>
    </xf>
    <xf numFmtId="164" fontId="4" fillId="0" borderId="13" xfId="0" applyFont="1" applyFill="1" applyBorder="1" applyAlignment="1">
      <alignment horizontal="left" vertical="center" wrapText="1" readingOrder="1"/>
    </xf>
    <xf numFmtId="170" fontId="4" fillId="0" borderId="12" xfId="0" applyNumberFormat="1" applyFont="1" applyFill="1" applyBorder="1" applyAlignment="1">
      <alignment horizontal="left" vertical="center" readingOrder="1"/>
    </xf>
    <xf numFmtId="172" fontId="4" fillId="0" borderId="12" xfId="0" applyNumberFormat="1" applyFont="1" applyBorder="1" applyAlignment="1">
      <alignment horizontal="left" vertical="center" wrapText="1" readingOrder="1"/>
    </xf>
    <xf numFmtId="173" fontId="2" fillId="0" borderId="12" xfId="0" applyNumberFormat="1" applyFont="1" applyFill="1" applyBorder="1" applyAlignment="1">
      <alignment horizontal="left" vertical="center" wrapText="1" readingOrder="1"/>
    </xf>
    <xf numFmtId="164" fontId="3" fillId="0" borderId="12" xfId="0" applyNumberFormat="1" applyFont="1" applyFill="1" applyBorder="1" applyAlignment="1">
      <alignment horizontal="left" vertical="center" wrapText="1" readingOrder="1"/>
    </xf>
    <xf numFmtId="164" fontId="5" fillId="0" borderId="12" xfId="0" applyFont="1" applyBorder="1" applyAlignment="1">
      <alignment horizontal="left" vertical="center" wrapText="1" readingOrder="1"/>
    </xf>
    <xf numFmtId="164" fontId="5" fillId="0" borderId="0" xfId="0" applyFont="1" applyAlignment="1">
      <alignment horizontal="center" vertical="center" wrapText="1" readingOrder="1"/>
    </xf>
    <xf numFmtId="164" fontId="4" fillId="0" borderId="0" xfId="0" applyNumberFormat="1" applyFont="1" applyAlignment="1">
      <alignment/>
    </xf>
    <xf numFmtId="171" fontId="4" fillId="0" borderId="0" xfId="0" applyNumberFormat="1" applyFont="1" applyAlignment="1">
      <alignment/>
    </xf>
    <xf numFmtId="164" fontId="3" fillId="0" borderId="0" xfId="0" applyNumberFormat="1" applyFont="1" applyFill="1" applyBorder="1" applyAlignment="1">
      <alignment horizontal="left" indent="1"/>
    </xf>
    <xf numFmtId="164" fontId="5" fillId="0" borderId="0" xfId="0" applyNumberFormat="1" applyFont="1" applyAlignment="1">
      <alignment/>
    </xf>
    <xf numFmtId="171" fontId="5" fillId="0" borderId="0" xfId="0" applyNumberFormat="1" applyFont="1" applyFill="1" applyAlignment="1">
      <alignment readingOrder="1"/>
    </xf>
    <xf numFmtId="171" fontId="5" fillId="0" borderId="0" xfId="0" applyNumberFormat="1" applyFont="1" applyAlignment="1">
      <alignment/>
    </xf>
    <xf numFmtId="164" fontId="5" fillId="0" borderId="0" xfId="0" applyNumberFormat="1" applyFont="1" applyFill="1" applyBorder="1" applyAlignment="1">
      <alignment/>
    </xf>
    <xf numFmtId="172" fontId="5" fillId="0" borderId="0" xfId="0" applyNumberFormat="1" applyFont="1" applyFill="1" applyBorder="1" applyAlignment="1">
      <alignment/>
    </xf>
    <xf numFmtId="164" fontId="3" fillId="0" borderId="0" xfId="0" applyNumberFormat="1" applyFont="1" applyFill="1" applyBorder="1" applyAlignment="1">
      <alignment/>
    </xf>
    <xf numFmtId="170" fontId="5" fillId="0" borderId="0" xfId="0" applyNumberFormat="1" applyFont="1" applyFill="1" applyBorder="1" applyAlignment="1">
      <alignment horizontal="left" vertical="top" readingOrder="1"/>
    </xf>
    <xf numFmtId="172" fontId="5" fillId="0" borderId="0" xfId="0" applyNumberFormat="1" applyFont="1" applyAlignment="1">
      <alignment/>
    </xf>
    <xf numFmtId="164" fontId="5" fillId="0" borderId="0" xfId="0" applyFont="1" applyFill="1" applyAlignment="1">
      <alignment horizontal="left" readingOrder="1"/>
    </xf>
    <xf numFmtId="171" fontId="3" fillId="0" borderId="0" xfId="0" applyNumberFormat="1" applyFont="1" applyFill="1" applyBorder="1" applyAlignment="1">
      <alignment horizontal="right"/>
    </xf>
    <xf numFmtId="164" fontId="3" fillId="0" borderId="0" xfId="0" applyNumberFormat="1" applyFont="1" applyFill="1" applyBorder="1" applyAlignment="1">
      <alignment horizontal="right" wrapText="1"/>
    </xf>
    <xf numFmtId="171" fontId="5" fillId="0" borderId="0" xfId="0" applyNumberFormat="1" applyFont="1" applyAlignment="1">
      <alignment/>
    </xf>
    <xf numFmtId="164" fontId="2" fillId="0" borderId="0" xfId="0" applyNumberFormat="1" applyFont="1" applyFill="1" applyBorder="1" applyAlignment="1">
      <alignment horizontal="left"/>
    </xf>
    <xf numFmtId="171" fontId="0" fillId="0" borderId="0" xfId="0" applyNumberFormat="1" applyAlignment="1">
      <alignment horizontal="right"/>
    </xf>
    <xf numFmtId="164" fontId="0" fillId="0" borderId="0" xfId="0" applyAlignment="1">
      <alignment horizontal="right"/>
    </xf>
    <xf numFmtId="172" fontId="5" fillId="0" borderId="14" xfId="0" applyNumberFormat="1" applyFont="1" applyFill="1" applyBorder="1" applyAlignment="1">
      <alignment/>
    </xf>
    <xf numFmtId="171" fontId="5" fillId="0" borderId="0" xfId="0" applyNumberFormat="1" applyFont="1" applyAlignment="1">
      <alignment/>
    </xf>
    <xf numFmtId="164" fontId="5" fillId="0" borderId="0" xfId="0" applyFont="1" applyFill="1" applyAlignment="1">
      <alignment/>
    </xf>
    <xf numFmtId="174" fontId="3" fillId="0" borderId="0" xfId="0" applyNumberFormat="1" applyFont="1" applyFill="1" applyBorder="1" applyAlignment="1">
      <alignment horizontal="left" indent="1"/>
    </xf>
    <xf numFmtId="164" fontId="4" fillId="0" borderId="0" xfId="0" applyFont="1" applyAlignment="1">
      <alignment wrapText="1"/>
    </xf>
    <xf numFmtId="171" fontId="4" fillId="0" borderId="0" xfId="0" applyNumberFormat="1" applyFont="1" applyAlignment="1">
      <alignment/>
    </xf>
    <xf numFmtId="164" fontId="4" fillId="0" borderId="0" xfId="0" applyNumberFormat="1" applyFont="1" applyAlignment="1">
      <alignment/>
    </xf>
    <xf numFmtId="171" fontId="0" fillId="0" borderId="0" xfId="0" applyNumberFormat="1" applyAlignment="1">
      <alignment/>
    </xf>
    <xf numFmtId="171" fontId="0" fillId="0" borderId="0" xfId="0" applyNumberFormat="1" applyAlignment="1">
      <alignment/>
    </xf>
    <xf numFmtId="164" fontId="0" fillId="0" borderId="0" xfId="0" applyAlignment="1">
      <alignment/>
    </xf>
    <xf numFmtId="164" fontId="5" fillId="0" borderId="0" xfId="0" applyFont="1" applyAlignment="1">
      <alignment horizontal="left" indent="1"/>
    </xf>
    <xf numFmtId="171" fontId="5" fillId="0" borderId="0" xfId="0" applyNumberFormat="1" applyFont="1" applyAlignment="1">
      <alignment/>
    </xf>
    <xf numFmtId="171" fontId="5" fillId="0" borderId="0" xfId="0" applyNumberFormat="1" applyFont="1" applyFill="1" applyAlignment="1">
      <alignment/>
    </xf>
    <xf numFmtId="164" fontId="8" fillId="0" borderId="0" xfId="0" applyNumberFormat="1" applyFont="1" applyFill="1" applyBorder="1" applyAlignment="1">
      <alignment/>
    </xf>
    <xf numFmtId="164" fontId="3" fillId="0" borderId="0" xfId="0" applyNumberFormat="1" applyFont="1" applyFill="1" applyBorder="1" applyAlignment="1">
      <alignment/>
    </xf>
    <xf numFmtId="164" fontId="0" fillId="0" borderId="0" xfId="0" applyFont="1" applyFill="1" applyAlignment="1">
      <alignment horizontal="left" readingOrder="1"/>
    </xf>
    <xf numFmtId="171" fontId="3" fillId="0" borderId="0" xfId="0" applyNumberFormat="1" applyFont="1" applyFill="1" applyBorder="1" applyAlignment="1">
      <alignment horizontal="right"/>
    </xf>
    <xf numFmtId="164" fontId="5" fillId="0" borderId="0" xfId="0" applyFont="1" applyAlignment="1">
      <alignment/>
    </xf>
    <xf numFmtId="164" fontId="5" fillId="0" borderId="0" xfId="0" applyFont="1" applyFill="1" applyAlignment="1">
      <alignment horizontal="left" readingOrder="1"/>
    </xf>
    <xf numFmtId="171" fontId="5" fillId="0" borderId="0" xfId="0" applyNumberFormat="1" applyFont="1" applyFill="1" applyAlignment="1">
      <alignment horizontal="right"/>
    </xf>
    <xf numFmtId="164" fontId="5" fillId="0" borderId="0" xfId="0" applyNumberFormat="1" applyFont="1" applyFill="1" applyAlignment="1">
      <alignment horizontal="left" indent="1"/>
    </xf>
    <xf numFmtId="171" fontId="5" fillId="0" borderId="0" xfId="0" applyNumberFormat="1" applyFont="1" applyFill="1" applyAlignment="1">
      <alignment/>
    </xf>
    <xf numFmtId="164" fontId="5" fillId="0" borderId="0" xfId="0" applyNumberFormat="1" applyFont="1" applyFill="1" applyAlignment="1">
      <alignment/>
    </xf>
    <xf numFmtId="164" fontId="5" fillId="0" borderId="0" xfId="0" applyNumberFormat="1" applyFont="1" applyFill="1" applyAlignment="1">
      <alignment horizontal="left" readingOrder="1"/>
    </xf>
    <xf numFmtId="164" fontId="5" fillId="0" borderId="0" xfId="0" applyFont="1" applyFill="1" applyAlignment="1">
      <alignment horizontal="right"/>
    </xf>
    <xf numFmtId="171" fontId="5" fillId="0" borderId="0" xfId="0" applyNumberFormat="1" applyFont="1" applyFill="1" applyBorder="1" applyAlignment="1">
      <alignment horizontal="right"/>
    </xf>
    <xf numFmtId="171" fontId="5" fillId="0" borderId="0" xfId="0" applyNumberFormat="1" applyFont="1" applyFill="1" applyAlignment="1">
      <alignment/>
    </xf>
    <xf numFmtId="170" fontId="5" fillId="0" borderId="0" xfId="0" applyNumberFormat="1" applyFont="1" applyFill="1" applyAlignment="1">
      <alignment horizontal="left" readingOrder="1"/>
    </xf>
    <xf numFmtId="171" fontId="5" fillId="0" borderId="0" xfId="0" applyNumberFormat="1" applyFont="1" applyAlignment="1">
      <alignment horizontal="right"/>
    </xf>
    <xf numFmtId="164" fontId="5" fillId="0" borderId="0" xfId="0" applyFont="1" applyAlignment="1">
      <alignment horizontal="right"/>
    </xf>
    <xf numFmtId="164" fontId="10" fillId="0" borderId="0" xfId="0" applyFont="1" applyAlignment="1">
      <alignment vertical="center"/>
    </xf>
    <xf numFmtId="164" fontId="5" fillId="0" borderId="0" xfId="0" applyFont="1" applyFill="1" applyAlignment="1">
      <alignment horizontal="left"/>
    </xf>
    <xf numFmtId="172" fontId="5" fillId="0" borderId="0" xfId="0" applyNumberFormat="1" applyFont="1" applyFill="1" applyAlignment="1">
      <alignment/>
    </xf>
    <xf numFmtId="164" fontId="0" fillId="0" borderId="0" xfId="0" applyFill="1" applyAlignment="1">
      <alignment horizontal="left"/>
    </xf>
    <xf numFmtId="171" fontId="0" fillId="0" borderId="0" xfId="0" applyNumberFormat="1" applyAlignment="1">
      <alignment horizontal="left" readingOrder="1"/>
    </xf>
    <xf numFmtId="171" fontId="0" fillId="0" borderId="0" xfId="0" applyNumberFormat="1" applyFill="1" applyAlignment="1">
      <alignment horizontal="left"/>
    </xf>
    <xf numFmtId="171" fontId="0" fillId="0" borderId="0" xfId="0" applyNumberFormat="1" applyFill="1" applyAlignment="1">
      <alignment horizontal="left" readingOrder="1"/>
    </xf>
    <xf numFmtId="164" fontId="3" fillId="0" borderId="0" xfId="0" applyNumberFormat="1" applyFont="1" applyFill="1" applyBorder="1" applyAlignment="1">
      <alignment horizontal="left"/>
    </xf>
    <xf numFmtId="171" fontId="21" fillId="0" borderId="0" xfId="0" applyNumberFormat="1" applyFont="1" applyFill="1" applyBorder="1" applyAlignment="1">
      <alignment horizontal="right"/>
    </xf>
    <xf numFmtId="171" fontId="4" fillId="0" borderId="0" xfId="0" applyNumberFormat="1" applyFont="1" applyAlignment="1">
      <alignment/>
    </xf>
    <xf numFmtId="164" fontId="0" fillId="2" borderId="0" xfId="0" applyFill="1" applyAlignment="1">
      <alignment/>
    </xf>
    <xf numFmtId="164" fontId="5" fillId="0" borderId="0" xfId="0" applyFont="1" applyAlignment="1">
      <alignment/>
    </xf>
    <xf numFmtId="164" fontId="4" fillId="0" borderId="0" xfId="0" applyNumberFormat="1" applyFont="1" applyFill="1" applyAlignment="1">
      <alignment horizontal="center" vertical="center" wrapText="1"/>
    </xf>
    <xf numFmtId="170" fontId="4" fillId="0" borderId="0" xfId="0" applyNumberFormat="1" applyFont="1" applyFill="1" applyBorder="1" applyAlignment="1">
      <alignment horizontal="center" vertical="center" readingOrder="1"/>
    </xf>
    <xf numFmtId="164" fontId="4" fillId="0" borderId="0" xfId="0" applyNumberFormat="1" applyFont="1" applyFill="1" applyAlignment="1">
      <alignment horizontal="left" vertical="center" wrapText="1" readingOrder="1"/>
    </xf>
    <xf numFmtId="164" fontId="4" fillId="0" borderId="0" xfId="0" applyFont="1" applyAlignment="1">
      <alignment vertical="center" wrapText="1"/>
    </xf>
    <xf numFmtId="170" fontId="4" fillId="0" borderId="0" xfId="0" applyNumberFormat="1" applyFont="1" applyFill="1" applyBorder="1" applyAlignment="1">
      <alignment horizontal="center" vertical="center" wrapText="1" readingOrder="1"/>
    </xf>
    <xf numFmtId="164" fontId="4" fillId="0" borderId="0" xfId="0" applyFont="1" applyFill="1" applyAlignment="1">
      <alignment horizontal="center" vertical="center" wrapText="1" readingOrder="1"/>
    </xf>
    <xf numFmtId="164" fontId="2" fillId="0" borderId="0" xfId="0" applyNumberFormat="1" applyFont="1" applyFill="1" applyBorder="1" applyAlignment="1">
      <alignment horizontal="center" vertical="center" wrapText="1" readingOrder="1"/>
    </xf>
    <xf numFmtId="173" fontId="4" fillId="0" borderId="0" xfId="0" applyNumberFormat="1" applyFont="1" applyFill="1" applyAlignment="1">
      <alignment horizontal="center" vertical="center" wrapText="1"/>
    </xf>
    <xf numFmtId="173" fontId="2" fillId="0" borderId="0" xfId="0" applyNumberFormat="1" applyFont="1" applyFill="1" applyBorder="1" applyAlignment="1">
      <alignment horizontal="center" vertical="center" readingOrder="1"/>
    </xf>
    <xf numFmtId="164" fontId="4" fillId="0" borderId="0" xfId="0" applyFont="1" applyAlignment="1">
      <alignment vertical="center"/>
    </xf>
    <xf numFmtId="165" fontId="5" fillId="0" borderId="0" xfId="19" applyNumberFormat="1" applyFont="1" applyFill="1" applyBorder="1" applyAlignment="1" applyProtection="1">
      <alignment/>
      <protection/>
    </xf>
    <xf numFmtId="173" fontId="3" fillId="0" borderId="0" xfId="0" applyNumberFormat="1" applyFont="1" applyFill="1" applyBorder="1" applyAlignment="1">
      <alignment horizontal="left" readingOrder="1"/>
    </xf>
    <xf numFmtId="171" fontId="5" fillId="0" borderId="0" xfId="0" applyNumberFormat="1" applyFont="1" applyFill="1" applyAlignment="1">
      <alignment horizontal="left" readingOrder="1"/>
    </xf>
    <xf numFmtId="175" fontId="5" fillId="0" borderId="0" xfId="0" applyNumberFormat="1" applyFont="1" applyFill="1" applyAlignment="1">
      <alignment/>
    </xf>
    <xf numFmtId="164" fontId="5" fillId="2" borderId="0" xfId="0" applyFont="1" applyFill="1" applyAlignment="1">
      <alignment/>
    </xf>
    <xf numFmtId="164" fontId="5" fillId="0" borderId="0" xfId="0" applyFont="1" applyFill="1" applyAlignment="1">
      <alignment horizontal="right" readingOrder="2"/>
    </xf>
    <xf numFmtId="164" fontId="5" fillId="0" borderId="0" xfId="0" applyFont="1" applyAlignment="1">
      <alignment horizontal="left" readingOrder="1"/>
    </xf>
    <xf numFmtId="164" fontId="5" fillId="0" borderId="0" xfId="0" applyFont="1" applyAlignment="1">
      <alignment horizontal="right" readingOrder="2"/>
    </xf>
    <xf numFmtId="173" fontId="5" fillId="0" borderId="0" xfId="0" applyNumberFormat="1" applyFont="1" applyFill="1" applyBorder="1" applyAlignment="1">
      <alignment horizontal="left" readingOrder="1"/>
    </xf>
    <xf numFmtId="164" fontId="23" fillId="0" borderId="0" xfId="20" applyNumberFormat="1" applyFont="1" applyFill="1" applyBorder="1" applyAlignment="1" applyProtection="1">
      <alignment/>
      <protection/>
    </xf>
    <xf numFmtId="171" fontId="2" fillId="0" borderId="0" xfId="0" applyNumberFormat="1" applyFont="1" applyFill="1" applyBorder="1" applyAlignment="1">
      <alignment/>
    </xf>
    <xf numFmtId="164" fontId="4" fillId="0" borderId="0" xfId="0" applyFont="1" applyAlignment="1">
      <alignment horizontal="left" indent="1"/>
    </xf>
    <xf numFmtId="176" fontId="5" fillId="0" borderId="0" xfId="0" applyNumberFormat="1" applyFont="1" applyFill="1" applyAlignment="1">
      <alignment horizontal="left" readingOrder="1"/>
    </xf>
    <xf numFmtId="171" fontId="5" fillId="0" borderId="0" xfId="0" applyNumberFormat="1" applyFont="1" applyFill="1" applyAlignment="1">
      <alignment horizontal="left" readingOrder="1"/>
    </xf>
    <xf numFmtId="173" fontId="3" fillId="0" borderId="0" xfId="0" applyNumberFormat="1" applyFont="1" applyFill="1" applyBorder="1" applyAlignment="1">
      <alignment horizontal="left"/>
    </xf>
    <xf numFmtId="164" fontId="3" fillId="0" borderId="0" xfId="0" applyNumberFormat="1" applyFont="1" applyFill="1" applyBorder="1" applyAlignment="1">
      <alignment wrapText="1"/>
    </xf>
    <xf numFmtId="164" fontId="5" fillId="0" borderId="0" xfId="0" applyNumberFormat="1" applyFont="1" applyAlignment="1">
      <alignment horizontal="left"/>
    </xf>
    <xf numFmtId="164" fontId="5" fillId="0" borderId="0" xfId="0" applyNumberFormat="1" applyFont="1" applyFill="1" applyAlignment="1">
      <alignment/>
    </xf>
    <xf numFmtId="170" fontId="5" fillId="0" borderId="0" xfId="0" applyNumberFormat="1" applyFont="1" applyFill="1" applyBorder="1" applyAlignment="1">
      <alignment horizontal="left" vertical="top" readingOrder="1"/>
    </xf>
    <xf numFmtId="177" fontId="5" fillId="0" borderId="0" xfId="21" applyNumberFormat="1" applyFont="1" applyFill="1" applyAlignment="1">
      <alignment horizontal="right"/>
      <protection/>
    </xf>
    <xf numFmtId="175" fontId="5" fillId="0" borderId="0" xfId="0" applyNumberFormat="1" applyFont="1" applyFill="1" applyAlignment="1">
      <alignment horizontal="left"/>
    </xf>
    <xf numFmtId="173" fontId="5" fillId="0" borderId="0" xfId="0" applyNumberFormat="1" applyFont="1" applyFill="1" applyAlignment="1">
      <alignment horizontal="left" readingOrder="1"/>
    </xf>
    <xf numFmtId="164" fontId="5" fillId="0" borderId="0" xfId="0" applyFont="1" applyFill="1" applyAlignment="1">
      <alignment/>
    </xf>
    <xf numFmtId="173" fontId="5" fillId="0" borderId="0" xfId="0" applyNumberFormat="1" applyFont="1" applyFill="1" applyBorder="1" applyAlignment="1">
      <alignment horizontal="left"/>
    </xf>
    <xf numFmtId="174"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64" fontId="24" fillId="0" borderId="0" xfId="0" applyFont="1" applyAlignment="1">
      <alignment/>
    </xf>
    <xf numFmtId="171" fontId="24" fillId="0" borderId="0" xfId="0" applyNumberFormat="1" applyFont="1" applyAlignment="1">
      <alignment/>
    </xf>
    <xf numFmtId="164" fontId="5" fillId="0" borderId="11" xfId="0" applyFont="1" applyBorder="1" applyAlignment="1">
      <alignment/>
    </xf>
    <xf numFmtId="171" fontId="5" fillId="0" borderId="4" xfId="0" applyNumberFormat="1" applyFont="1" applyBorder="1" applyAlignment="1">
      <alignment/>
    </xf>
    <xf numFmtId="171" fontId="5" fillId="0" borderId="8" xfId="0" applyNumberFormat="1" applyFont="1" applyBorder="1" applyAlignment="1">
      <alignment/>
    </xf>
    <xf numFmtId="171" fontId="9" fillId="0" borderId="8" xfId="0" applyNumberFormat="1" applyFont="1" applyBorder="1" applyAlignment="1">
      <alignment/>
    </xf>
    <xf numFmtId="164" fontId="9" fillId="0" borderId="8" xfId="0" applyNumberFormat="1" applyFont="1" applyBorder="1" applyAlignment="1">
      <alignment/>
    </xf>
    <xf numFmtId="164" fontId="5" fillId="0" borderId="6" xfId="0" applyNumberFormat="1" applyFont="1" applyBorder="1" applyAlignment="1">
      <alignment/>
    </xf>
    <xf numFmtId="164" fontId="5" fillId="0" borderId="0" xfId="0" applyFont="1" applyAlignment="1">
      <alignment wrapText="1"/>
    </xf>
  </cellXfs>
  <cellStyles count="9">
    <cellStyle name="Normal" xfId="0"/>
    <cellStyle name="Comma" xfId="15"/>
    <cellStyle name="Comma [0]" xfId="16"/>
    <cellStyle name="Currency" xfId="17"/>
    <cellStyle name="Currency [0]" xfId="18"/>
    <cellStyle name="Percent" xfId="19"/>
    <cellStyle name="Hyperlink" xfId="20"/>
    <cellStyle name="Normal 3"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AECF00"/>
      <rgbColor rgb="00FFD320"/>
      <rgbColor rgb="00FF950E"/>
      <rgbColor rgb="00FF420E"/>
      <rgbColor rgb="00666699"/>
      <rgbColor rgb="00969696"/>
      <rgbColor rgb="00004586"/>
      <rgbColor rgb="00579D1C"/>
      <rgbColor rgb="00003300"/>
      <rgbColor rgb="00314004"/>
      <rgbColor rgb="00993300"/>
      <rgbColor rgb="00993366"/>
      <rgbColor rgb="004B1F6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Israeli % ages: simple choice between three solutions</a:t>
            </a:r>
          </a:p>
        </c:rich>
      </c:tx>
      <c:layout>
        <c:manualLayout>
          <c:xMode val="factor"/>
          <c:yMode val="factor"/>
          <c:x val="-0.086"/>
          <c:y val="0.00375"/>
        </c:manualLayout>
      </c:layout>
      <c:spPr>
        <a:noFill/>
        <a:ln>
          <a:noFill/>
        </a:ln>
      </c:spPr>
    </c:title>
    <c:plotArea>
      <c:layout>
        <c:manualLayout>
          <c:xMode val="edge"/>
          <c:yMode val="edge"/>
          <c:x val="0.0775"/>
          <c:y val="0.14775"/>
          <c:w val="0.844"/>
          <c:h val="0.6272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Charts!$Y$75:$Y$79</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Charts!$Z$75:$Z$79</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Charts!$AA$75:$AA$79</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Charts!$AB$75:$AB$79</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Charts!$AC$75:$AC$79</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Charts!$AD$75:$AD$79</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Charts!$AE$75:$AE$79</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Charts!$AF$75:$AF$79</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Charts!$AG$75:$AG$79</c:f>
              <c:numCache/>
            </c:numRef>
          </c:val>
          <c:smooth val="0"/>
        </c:ser>
        <c:marker val="1"/>
        <c:axId val="63238384"/>
        <c:axId val="32274545"/>
      </c:lineChart>
      <c:dateAx>
        <c:axId val="63238384"/>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June 2016 to June 2018</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274545"/>
        <c:crossesAt val="0"/>
        <c:auto val="0"/>
        <c:noMultiLvlLbl val="0"/>
      </c:dateAx>
      <c:valAx>
        <c:axId val="3227454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of support foer the solutions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238384"/>
        <c:crossesAt val="1"/>
        <c:crossBetween val="midCat"/>
        <c:dispUnits/>
      </c:valAx>
      <c:spPr>
        <a:noFill/>
        <a:ln w="3175">
          <a:solidFill>
            <a:srgbClr val="B3B3B3"/>
          </a:solidFill>
        </a:ln>
      </c:spPr>
    </c:plotArea>
    <c:legend>
      <c:legendPos val="r"/>
      <c:layout>
        <c:manualLayout>
          <c:xMode val="edge"/>
          <c:yMode val="edge"/>
          <c:x val="0.00175"/>
          <c:y val="0.8645"/>
          <c:w val="0.96725"/>
          <c:h val="0.089"/>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%ages choosing each goal as first</a:t>
            </a:r>
          </a:p>
        </c:rich>
      </c:tx>
      <c:layout/>
      <c:spPr>
        <a:noFill/>
        <a:ln>
          <a:noFill/>
        </a:ln>
      </c:spPr>
    </c:title>
    <c:plotArea>
      <c:layout>
        <c:manualLayout>
          <c:xMode val="edge"/>
          <c:yMode val="edge"/>
          <c:x val="0.06025"/>
          <c:y val="0.08775"/>
          <c:w val="0.859"/>
          <c:h val="0.762"/>
        </c:manualLayout>
      </c:layout>
      <c:lineChart>
        <c:grouping val="standard"/>
        <c:varyColors val="0"/>
        <c:ser>
          <c:idx val="0"/>
          <c:order val="0"/>
          <c:tx>
            <c:strRef>
              <c:f>Charts!$C$137:$C$137</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val>
            <c:numRef>
              <c:f>Charts!$C$138:$C$151</c:f>
              <c:numCache/>
            </c:numRef>
          </c:val>
          <c:smooth val="0"/>
        </c:ser>
        <c:ser>
          <c:idx val="1"/>
          <c:order val="1"/>
          <c:tx>
            <c:strRef>
              <c:f>Charts!$D$137:$D$137</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val>
            <c:numRef>
              <c:f>Charts!$D$138:$D$151</c:f>
              <c:numCache/>
            </c:numRef>
          </c:val>
          <c:smooth val="0"/>
        </c:ser>
        <c:ser>
          <c:idx val="2"/>
          <c:order val="2"/>
          <c:tx>
            <c:strRef>
              <c:f>Charts!$E$137:$E$137</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val>
            <c:numRef>
              <c:f>Charts!$E$138:$E$151</c:f>
              <c:numCache/>
            </c:numRef>
          </c:val>
          <c:smooth val="0"/>
        </c:ser>
        <c:ser>
          <c:idx val="3"/>
          <c:order val="3"/>
          <c:tx>
            <c:strRef>
              <c:f>Charts!$F$137:$F$137</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val>
            <c:numRef>
              <c:f>Charts!$F$138:$F$151</c:f>
              <c:numCache/>
            </c:numRef>
          </c:val>
          <c:smooth val="0"/>
        </c:ser>
        <c:marker val="1"/>
        <c:axId val="59018442"/>
        <c:axId val="61403931"/>
      </c:lineChart>
      <c:catAx>
        <c:axId val="59018442"/>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Mar 15 - Sept 21</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403931"/>
        <c:crossesAt val="0"/>
        <c:auto val="0"/>
        <c:lblOffset val="100"/>
        <c:noMultiLvlLbl val="0"/>
      </c:catAx>
      <c:valAx>
        <c:axId val="6140393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%ages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018442"/>
        <c:crossesAt val="1"/>
        <c:crossBetween val="midCat"/>
        <c:dispUnits/>
      </c:valAx>
      <c:spPr>
        <a:noFill/>
        <a:ln w="3175">
          <a:solidFill>
            <a:srgbClr val="B3B3B3"/>
          </a:solidFill>
        </a:ln>
      </c:spPr>
    </c:plotArea>
    <c:legend>
      <c:legendPos val="r"/>
      <c:layout>
        <c:manualLayout>
          <c:xMode val="edge"/>
          <c:yMode val="edge"/>
          <c:x val="0.284"/>
          <c:y val="0.96575"/>
          <c:w val="0.42875"/>
          <c:h val="0.031"/>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%ages opposing and supporting change to one-state position</a:t>
            </a:r>
          </a:p>
        </c:rich>
      </c:tx>
      <c:layout/>
      <c:spPr>
        <a:noFill/>
        <a:ln>
          <a:noFill/>
        </a:ln>
      </c:spPr>
    </c:title>
    <c:plotArea>
      <c:layout>
        <c:manualLayout>
          <c:xMode val="edge"/>
          <c:yMode val="edge"/>
          <c:x val="0.044"/>
          <c:y val="0.106"/>
          <c:w val="0.9085"/>
          <c:h val="0.705"/>
        </c:manualLayout>
      </c:layout>
      <c:lineChart>
        <c:grouping val="standard"/>
        <c:varyColors val="0"/>
        <c:ser>
          <c:idx val="0"/>
          <c:order val="0"/>
          <c:tx>
            <c:strRef>
              <c:f>Charts!$K$137:$K$137</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val>
            <c:numRef>
              <c:f>Charts!$K$138:$K$151</c:f>
              <c:numCache/>
            </c:numRef>
          </c:val>
          <c:smooth val="0"/>
        </c:ser>
        <c:ser>
          <c:idx val="1"/>
          <c:order val="1"/>
          <c:tx>
            <c:strRef>
              <c:f>Charts!$L$137:$L$137</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val>
            <c:numRef>
              <c:f>Charts!$L$138:$L$151</c:f>
              <c:numCache/>
            </c:numRef>
          </c:val>
          <c:smooth val="0"/>
        </c:ser>
        <c:marker val="1"/>
        <c:axId val="15764468"/>
        <c:axId val="7662485"/>
      </c:lineChart>
      <c:dateAx>
        <c:axId val="15764468"/>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Mar 15 - Sept 21</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7662485"/>
        <c:crossesAt val="0"/>
        <c:auto val="0"/>
        <c:noMultiLvlLbl val="0"/>
      </c:dateAx>
      <c:valAx>
        <c:axId val="766248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%ages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764468"/>
        <c:crossesAt val="1"/>
        <c:crossBetween val="midCat"/>
        <c:dispUnits/>
      </c:valAx>
      <c:spPr>
        <a:noFill/>
        <a:ln w="3175">
          <a:solidFill>
            <a:srgbClr val="B3B3B3"/>
          </a:solidFill>
        </a:ln>
      </c:spPr>
    </c:plotArea>
    <c:legend>
      <c:legendPos val="r"/>
      <c:layout>
        <c:manualLayout>
          <c:xMode val="edge"/>
          <c:yMode val="edge"/>
          <c:x val="0.35525"/>
          <c:y val="0.9235"/>
          <c:w val="0.28375"/>
          <c:h val="0.06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%ages opposing and supporting one-state solution</a:t>
            </a:r>
          </a:p>
        </c:rich>
      </c:tx>
      <c:layout>
        <c:manualLayout>
          <c:xMode val="factor"/>
          <c:yMode val="factor"/>
          <c:x val="-0.0795"/>
          <c:y val="-0.00625"/>
        </c:manualLayout>
      </c:layout>
      <c:spPr>
        <a:noFill/>
        <a:ln>
          <a:noFill/>
        </a:ln>
      </c:spPr>
    </c:title>
    <c:plotArea>
      <c:layout>
        <c:manualLayout>
          <c:xMode val="edge"/>
          <c:yMode val="edge"/>
          <c:x val="0.09425"/>
          <c:y val="0.12075"/>
          <c:w val="0.85075"/>
          <c:h val="0.6967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Charts!$X$9:$X$11</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Charts!$Y$9:$Y$11</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Charts!$Z$9:$Z$11</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Charts!$AA$9:$AA$11</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Charts!$AB$9:$AB$11</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Charts!$AC$9:$AC$11</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Charts!$AD$9:$AD$11</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Charts!$AE$9:$AE$11</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Charts!$AF$9:$AF$11</c:f>
              <c:numCache/>
            </c:numRef>
          </c:val>
          <c:smooth val="0"/>
        </c:ser>
        <c:ser>
          <c:idx val="9"/>
          <c:order val="9"/>
          <c:spPr>
            <a:ln w="38100">
              <a:solidFill>
                <a:srgbClr val="FF95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50E"/>
              </a:solidFill>
              <a:ln>
                <a:solidFill>
                  <a:srgbClr val="FF950E"/>
                </a:solidFill>
              </a:ln>
            </c:spPr>
          </c:marker>
          <c:val>
            <c:numRef>
              <c:f>Charts!$AG$9:$AG$11</c:f>
              <c:numCache/>
            </c:numRef>
          </c:val>
          <c:smooth val="0"/>
        </c:ser>
        <c:ser>
          <c:idx val="10"/>
          <c:order val="10"/>
          <c:spPr>
            <a:ln w="38100">
              <a:solidFill>
                <a:srgbClr val="C5000B"/>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C5000B"/>
                </a:solidFill>
              </a:ln>
            </c:spPr>
          </c:marker>
          <c:val>
            <c:numRef>
              <c:f>Charts!$AH$9:$AH$11</c:f>
              <c:numCache/>
            </c:numRef>
          </c:val>
          <c:smooth val="0"/>
        </c:ser>
        <c:ser>
          <c:idx val="11"/>
          <c:order val="11"/>
          <c:spPr>
            <a:ln w="38100">
              <a:solidFill>
                <a:srgbClr val="0084D1"/>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0084D1"/>
                </a:solidFill>
              </a:ln>
            </c:spPr>
          </c:marker>
          <c:val>
            <c:numRef>
              <c:f>Charts!$AI$9:$AI$11</c:f>
              <c:numCache/>
            </c:numRef>
          </c:val>
          <c:smooth val="0"/>
        </c:ser>
        <c:marker val="1"/>
        <c:axId val="22035450"/>
        <c:axId val="64101323"/>
      </c:lineChart>
      <c:dateAx>
        <c:axId val="22035450"/>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June 2016 to september 2020</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101323"/>
        <c:crossesAt val="0"/>
        <c:auto val="0"/>
        <c:noMultiLvlLbl val="0"/>
      </c:dateAx>
      <c:valAx>
        <c:axId val="6410132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opposing &amp; supporting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035450"/>
        <c:crossesAt val="1"/>
        <c:crossBetween val="midCat"/>
        <c:dispUnits/>
      </c:valAx>
      <c:spPr>
        <a:noFill/>
        <a:ln w="3175">
          <a:solidFill>
            <a:srgbClr val="B3B3B3"/>
          </a:solidFill>
        </a:ln>
      </c:spPr>
    </c:plotArea>
    <c:legend>
      <c:legendPos val="r"/>
      <c:layout>
        <c:manualLayout>
          <c:xMode val="edge"/>
          <c:yMode val="edge"/>
          <c:x val="0.075"/>
          <c:y val="0.87025"/>
          <c:w val="0.73575"/>
          <c:h val="0.106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%ages supporting and opposing two-state solution</a:t>
            </a:r>
          </a:p>
        </c:rich>
      </c:tx>
      <c:layout>
        <c:manualLayout>
          <c:xMode val="factor"/>
          <c:yMode val="factor"/>
          <c:x val="-0.06875"/>
          <c:y val="-0.00425"/>
        </c:manualLayout>
      </c:layout>
      <c:spPr>
        <a:noFill/>
        <a:ln>
          <a:noFill/>
        </a:ln>
      </c:spPr>
    </c:title>
    <c:plotArea>
      <c:layout>
        <c:manualLayout>
          <c:xMode val="edge"/>
          <c:yMode val="edge"/>
          <c:x val="0.1025"/>
          <c:y val="0.12625"/>
          <c:w val="0.8305"/>
          <c:h val="0.69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Charts!$AL$9:$AL$11</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Charts!$AM$9:$AM$11</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Charts!$AN$9:$AN$11</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Charts!$AO$9:$AO$11</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Charts!$AP$9:$AP$11</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Charts!$AQ$9:$AQ$11</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Charts!$AR$9:$AR$11</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Charts!$AS$9:$AS$11</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Charts!$AT$9:$AT$11</c:f>
              <c:numCache/>
            </c:numRef>
          </c:val>
          <c:smooth val="0"/>
        </c:ser>
        <c:ser>
          <c:idx val="9"/>
          <c:order val="9"/>
          <c:spPr>
            <a:ln w="38100">
              <a:solidFill>
                <a:srgbClr val="FF95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50E"/>
              </a:solidFill>
              <a:ln>
                <a:solidFill>
                  <a:srgbClr val="FF950E"/>
                </a:solidFill>
              </a:ln>
            </c:spPr>
          </c:marker>
          <c:val>
            <c:numRef>
              <c:f>Charts!$AU$9:$AU$11</c:f>
              <c:numCache/>
            </c:numRef>
          </c:val>
          <c:smooth val="0"/>
        </c:ser>
        <c:ser>
          <c:idx val="10"/>
          <c:order val="10"/>
          <c:spPr>
            <a:ln w="38100">
              <a:solidFill>
                <a:srgbClr val="C5000B"/>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C5000B"/>
                </a:solidFill>
              </a:ln>
            </c:spPr>
          </c:marker>
          <c:val>
            <c:numRef>
              <c:f>Charts!$AV$9:$AV$11</c:f>
              <c:numCache/>
            </c:numRef>
          </c:val>
          <c:smooth val="0"/>
        </c:ser>
        <c:ser>
          <c:idx val="11"/>
          <c:order val="11"/>
          <c:spPr>
            <a:ln w="38100">
              <a:solidFill>
                <a:srgbClr val="0084D1"/>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0084D1"/>
                </a:solidFill>
              </a:ln>
            </c:spPr>
          </c:marker>
          <c:val>
            <c:numRef>
              <c:f>Charts!$AW$9:$AW$11</c:f>
              <c:numCache/>
            </c:numRef>
          </c:val>
          <c:smooth val="0"/>
        </c:ser>
        <c:marker val="1"/>
        <c:axId val="40040996"/>
        <c:axId val="24824645"/>
      </c:lineChart>
      <c:dateAx>
        <c:axId val="40040996"/>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June 2016 to Septemver 2020</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4824645"/>
        <c:crossesAt val="0"/>
        <c:auto val="0"/>
        <c:noMultiLvlLbl val="0"/>
      </c:dateAx>
      <c:valAx>
        <c:axId val="2482464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supporting and opposing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040996"/>
        <c:crossesAt val="1"/>
        <c:crossBetween val="midCat"/>
        <c:dispUnits/>
      </c:valAx>
      <c:spPr>
        <a:noFill/>
        <a:ln w="3175">
          <a:solidFill>
            <a:srgbClr val="B3B3B3"/>
          </a:solidFill>
        </a:ln>
      </c:spPr>
    </c:plotArea>
    <c:legend>
      <c:legendPos val="r"/>
      <c:layout>
        <c:manualLayout>
          <c:xMode val="edge"/>
          <c:yMode val="edge"/>
          <c:x val="0.13725"/>
          <c:y val="0.87325"/>
          <c:w val="0.76925"/>
          <c:h val="0.106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 Palestinians  supporting and opposing two-state solution</a:t>
            </a:r>
          </a:p>
        </c:rich>
      </c:tx>
      <c:layout>
        <c:manualLayout>
          <c:xMode val="factor"/>
          <c:yMode val="factor"/>
          <c:x val="0.0105"/>
          <c:y val="0.005"/>
        </c:manualLayout>
      </c:layout>
      <c:spPr>
        <a:noFill/>
        <a:ln>
          <a:noFill/>
        </a:ln>
      </c:spPr>
    </c:title>
    <c:plotArea>
      <c:layout>
        <c:manualLayout>
          <c:xMode val="edge"/>
          <c:yMode val="edge"/>
          <c:x val="0.085"/>
          <c:y val="0.14075"/>
          <c:w val="0.8585"/>
          <c:h val="0.6837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Charts!$M$10:$M$23</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Charts!$N$10:$N$23</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Charts!$O$10:$O$23</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Charts!$P$10:$P$23</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Charts!$Q$10:$Q$23</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Charts!$R$10:$R$23</c:f>
              <c:numCache/>
            </c:numRef>
          </c:val>
          <c:smooth val="0"/>
        </c:ser>
        <c:marker val="1"/>
        <c:axId val="22095214"/>
        <c:axId val="64639199"/>
      </c:lineChart>
      <c:dateAx>
        <c:axId val="22095214"/>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from March 2015 to June 2020</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639199"/>
        <c:crossesAt val="0"/>
        <c:auto val="0"/>
        <c:noMultiLvlLbl val="0"/>
      </c:dateAx>
      <c:valAx>
        <c:axId val="6463919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supporting and opposing </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095214"/>
        <c:crossesAt val="1"/>
        <c:crossBetween val="midCat"/>
        <c:dispUnits/>
      </c:valAx>
      <c:spPr>
        <a:noFill/>
        <a:ln w="3175">
          <a:solidFill>
            <a:srgbClr val="B3B3B3"/>
          </a:solidFill>
        </a:ln>
      </c:spPr>
    </c:plotArea>
    <c:legend>
      <c:legendPos val="r"/>
      <c:layout>
        <c:manualLayout>
          <c:xMode val="edge"/>
          <c:yMode val="edge"/>
          <c:x val="0.2195"/>
          <c:y val="0.8895"/>
          <c:w val="0.50875"/>
          <c:h val="0.070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%age Palestinians  opposing and supporting one-state solution</a:t>
            </a:r>
          </a:p>
        </c:rich>
      </c:tx>
      <c:layout>
        <c:manualLayout>
          <c:xMode val="factor"/>
          <c:yMode val="factor"/>
          <c:x val="0.02025"/>
          <c:y val="0.00925"/>
        </c:manualLayout>
      </c:layout>
      <c:spPr>
        <a:noFill/>
        <a:ln>
          <a:noFill/>
        </a:ln>
      </c:spPr>
    </c:title>
    <c:plotArea>
      <c:layout>
        <c:manualLayout>
          <c:xMode val="edge"/>
          <c:yMode val="edge"/>
          <c:x val="0.094"/>
          <c:y val="0.13575"/>
          <c:w val="0.82825"/>
          <c:h val="0.684"/>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Charts!$C$10:$C$23</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Charts!$D$10:$D$23</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Charts!$E$10:$E$23</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Charts!$F$10:$F$23</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Charts!$G$10:$G$23</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Charts!$H$10:$H$23</c:f>
              <c:numCache/>
            </c:numRef>
          </c:val>
          <c:smooth val="0"/>
        </c:ser>
        <c:marker val="1"/>
        <c:axId val="44881880"/>
        <c:axId val="1283737"/>
      </c:lineChart>
      <c:dateAx>
        <c:axId val="44881880"/>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from March 2015 to June 2020</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83737"/>
        <c:crossesAt val="0"/>
        <c:auto val="0"/>
        <c:noMultiLvlLbl val="0"/>
      </c:dateAx>
      <c:valAx>
        <c:axId val="1283737"/>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opposing and supporting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881880"/>
        <c:crossesAt val="1"/>
        <c:crossBetween val="midCat"/>
        <c:dispUnits/>
      </c:valAx>
      <c:spPr>
        <a:noFill/>
        <a:ln w="3175">
          <a:solidFill>
            <a:srgbClr val="B3B3B3"/>
          </a:solidFill>
        </a:ln>
      </c:spPr>
    </c:plotArea>
    <c:legend>
      <c:legendPos val="r"/>
      <c:layout>
        <c:manualLayout>
          <c:xMode val="edge"/>
          <c:yMode val="edge"/>
          <c:x val="0.198"/>
          <c:y val="0.88525"/>
          <c:w val="0.53225"/>
          <c:h val="0.0692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 Palestinian preferences: two states, confederation, one state</a:t>
            </a:r>
          </a:p>
        </c:rich>
      </c:tx>
      <c:layout>
        <c:manualLayout>
          <c:xMode val="factor"/>
          <c:yMode val="factor"/>
          <c:x val="-0.0415"/>
          <c:y val="0.003"/>
        </c:manualLayout>
      </c:layout>
      <c:spPr>
        <a:noFill/>
        <a:ln>
          <a:noFill/>
        </a:ln>
      </c:spPr>
    </c:title>
    <c:plotArea>
      <c:layout>
        <c:manualLayout>
          <c:xMode val="edge"/>
          <c:yMode val="edge"/>
          <c:x val="0.09175"/>
          <c:y val="0.1025"/>
          <c:w val="0.84775"/>
          <c:h val="0.701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Charts!$Y$132:$Y$136</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Charts!$Z$132:$Z$136</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Charts!$AA$132:$AA$136</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Charts!$AB$132:$AB$136</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Charts!$AC$132:$AC$136</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Charts!$AD$132:$AD$136</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Charts!$AE$132:$AE$136</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Charts!$AF$132:$AF$136</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Charts!$AG$132:$AG$136</c:f>
              <c:numCache/>
            </c:numRef>
          </c:val>
          <c:smooth val="0"/>
        </c:ser>
        <c:marker val="1"/>
        <c:axId val="11553634"/>
        <c:axId val="36873843"/>
      </c:lineChart>
      <c:dateAx>
        <c:axId val="11553634"/>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from June 2016 to June 2018</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6873843"/>
        <c:crossesAt val="0"/>
        <c:auto val="0"/>
        <c:noMultiLvlLbl val="0"/>
      </c:dateAx>
      <c:valAx>
        <c:axId val="3687384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%age preferences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553634"/>
        <c:crossesAt val="1"/>
        <c:crossBetween val="midCat"/>
        <c:dispUnits/>
      </c:valAx>
      <c:spPr>
        <a:noFill/>
        <a:ln w="3175">
          <a:solidFill>
            <a:srgbClr val="B3B3B3"/>
          </a:solidFill>
        </a:ln>
      </c:spPr>
    </c:plotArea>
    <c:legend>
      <c:legendPos val="r"/>
      <c:layout>
        <c:manualLayout>
          <c:xMode val="edge"/>
          <c:yMode val="edge"/>
          <c:x val="0.0065"/>
          <c:y val="0.90825"/>
          <c:w val="0.927"/>
          <c:h val="0.06"/>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Israeli preferences: two states, confederation, one state </a:t>
            </a:r>
          </a:p>
        </c:rich>
      </c:tx>
      <c:layout>
        <c:manualLayout>
          <c:xMode val="factor"/>
          <c:yMode val="factor"/>
          <c:x val="-0.08375"/>
          <c:y val="0.00275"/>
        </c:manualLayout>
      </c:layout>
      <c:spPr>
        <a:noFill/>
        <a:ln>
          <a:noFill/>
        </a:ln>
      </c:spPr>
    </c:title>
    <c:plotArea>
      <c:layout>
        <c:manualLayout>
          <c:xMode val="edge"/>
          <c:yMode val="edge"/>
          <c:x val="0.08975"/>
          <c:y val="0.12925"/>
          <c:w val="0.84625"/>
          <c:h val="0.6817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Charts!$AM$131:$AM$135</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Charts!$AN$131:$AN$135</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Charts!$AO$131:$AO$135</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Charts!$AP$131:$AP$135</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Charts!$AQ$131:$AQ$135</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Charts!$AR$131:$AR$135</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Charts!$AS$131:$AS$135</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Charts!$AT$131:$AT$135</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Charts!$AU$131:$AU$135</c:f>
              <c:numCache/>
            </c:numRef>
          </c:val>
          <c:smooth val="0"/>
        </c:ser>
        <c:marker val="1"/>
        <c:axId val="63429132"/>
        <c:axId val="33991277"/>
      </c:lineChart>
      <c:dateAx>
        <c:axId val="63429132"/>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from June 2016 to June 2018</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991277"/>
        <c:crossesAt val="0"/>
        <c:auto val="0"/>
        <c:noMultiLvlLbl val="0"/>
      </c:dateAx>
      <c:valAx>
        <c:axId val="33991277"/>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&amp;age preferences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429132"/>
        <c:crossesAt val="1"/>
        <c:crossBetween val="midCat"/>
        <c:dispUnits/>
      </c:valAx>
      <c:spPr>
        <a:noFill/>
        <a:ln w="3175">
          <a:solidFill>
            <a:srgbClr val="B3B3B3"/>
          </a:solidFill>
        </a:ln>
      </c:spPr>
    </c:plotArea>
    <c:legend>
      <c:legendPos val="r"/>
      <c:layout>
        <c:manualLayout>
          <c:xMode val="edge"/>
          <c:yMode val="edge"/>
          <c:x val="0.00225"/>
          <c:y val="0.90725"/>
          <c:w val="0.97475"/>
          <c:h val="0.058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Preference between two states, confederation or one state</a:t>
            </a:r>
          </a:p>
        </c:rich>
      </c:tx>
      <c:layout/>
      <c:spPr>
        <a:noFill/>
        <a:ln>
          <a:noFill/>
        </a:ln>
      </c:spPr>
    </c:title>
    <c:plotArea>
      <c:layout>
        <c:manualLayout>
          <c:xMode val="edge"/>
          <c:yMode val="edge"/>
          <c:x val="0.0545"/>
          <c:y val="0.11425"/>
          <c:w val="0.9145"/>
          <c:h val="0.7607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val>
            <c:numRef>
              <c:f>Charts!$C$79:$C$83</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val>
            <c:numRef>
              <c:f>Charts!$D$79:$D$83</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val>
            <c:numRef>
              <c:f>Charts!$E$79:$E$83</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val>
            <c:numRef>
              <c:f>Charts!$F$79:$F$83</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7E0021"/>
                </a:solidFill>
              </a:ln>
            </c:spPr>
          </c:marker>
          <c:val>
            <c:numRef>
              <c:f>Charts!$G$79:$G$83</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83CAFF"/>
                </a:solidFill>
              </a:ln>
            </c:spPr>
          </c:marker>
          <c:val>
            <c:numRef>
              <c:f>Charts!$H$79:$H$83</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14004"/>
                </a:solidFill>
              </a:ln>
            </c:spPr>
          </c:marker>
          <c:val>
            <c:numRef>
              <c:f>Charts!$I$79:$I$83</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AECF00"/>
                </a:solidFill>
              </a:ln>
            </c:spPr>
          </c:marker>
          <c:val>
            <c:numRef>
              <c:f>Charts!$J$79:$J$83</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B1F6F"/>
              </a:solidFill>
              <a:ln>
                <a:solidFill>
                  <a:srgbClr val="4B1F6F"/>
                </a:solidFill>
              </a:ln>
            </c:spPr>
          </c:marker>
          <c:val>
            <c:numRef>
              <c:f>Charts!$K$79:$K$83</c:f>
              <c:numCache/>
            </c:numRef>
          </c:val>
          <c:smooth val="0"/>
        </c:ser>
        <c:marker val="1"/>
        <c:axId val="37486038"/>
        <c:axId val="1830023"/>
      </c:lineChart>
      <c:dateAx>
        <c:axId val="37486038"/>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 dates</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30023"/>
        <c:crossesAt val="0"/>
        <c:auto val="0"/>
        <c:noMultiLvlLbl val="0"/>
      </c:dateAx>
      <c:valAx>
        <c:axId val="183002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choosing each solution</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486038"/>
        <c:crossesAt val="1"/>
        <c:crossBetween val="midCat"/>
        <c:dispUnits/>
      </c:valAx>
      <c:spPr>
        <a:noFill/>
        <a:ln w="3175">
          <a:solidFill>
            <a:srgbClr val="B3B3B3"/>
          </a:solidFill>
        </a:ln>
      </c:spPr>
    </c:plotArea>
    <c:legend>
      <c:legendPos val="r"/>
      <c:layout>
        <c:manualLayout>
          <c:xMode val="edge"/>
          <c:yMode val="edge"/>
          <c:x val="0.22675"/>
          <c:y val="0.923"/>
          <c:w val="0.5835"/>
          <c:h val="0.06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Palestinian %ages: simple choice between three solutions</a:t>
            </a:r>
          </a:p>
        </c:rich>
      </c:tx>
      <c:layout>
        <c:manualLayout>
          <c:xMode val="factor"/>
          <c:yMode val="factor"/>
          <c:x val="-0.08725"/>
          <c:y val="0.005"/>
        </c:manualLayout>
      </c:layout>
      <c:spPr>
        <a:noFill/>
        <a:ln>
          <a:noFill/>
        </a:ln>
      </c:spPr>
    </c:title>
    <c:plotArea>
      <c:layout>
        <c:manualLayout>
          <c:xMode val="edge"/>
          <c:yMode val="edge"/>
          <c:x val="0.07775"/>
          <c:y val="0.15"/>
          <c:w val="0.847"/>
          <c:h val="0.62425"/>
        </c:manualLayout>
      </c:layout>
      <c:lineChart>
        <c:grouping val="standard"/>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4586"/>
              </a:solidFill>
              <a:ln>
                <a:solidFill>
                  <a:srgbClr val="004586"/>
                </a:solidFill>
              </a:ln>
            </c:spPr>
          </c:marker>
          <c:val>
            <c:numRef>
              <c:f>Charts!$AM$75:$AM$79</c:f>
              <c:numCache/>
            </c:numRef>
          </c: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420E"/>
              </a:solidFill>
              <a:ln>
                <a:solidFill>
                  <a:srgbClr val="FF420E"/>
                </a:solidFill>
              </a:ln>
            </c:spPr>
          </c:marker>
          <c:val>
            <c:numRef>
              <c:f>Charts!$AN$75:$AN$79</c:f>
              <c:numCache/>
            </c:numRef>
          </c:val>
          <c:smooth val="0"/>
        </c:ser>
        <c:ser>
          <c:idx val="2"/>
          <c:order val="2"/>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FFD320"/>
                </a:solidFill>
              </a:ln>
            </c:spPr>
          </c:marker>
          <c:val>
            <c:numRef>
              <c:f>Charts!$AO$75:$AO$79</c:f>
              <c:numCache/>
            </c:numRef>
          </c:val>
          <c:smooth val="0"/>
        </c:ser>
        <c:ser>
          <c:idx val="3"/>
          <c:order val="3"/>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579D1C"/>
              </a:solidFill>
              <a:ln>
                <a:solidFill>
                  <a:srgbClr val="579D1C"/>
                </a:solidFill>
              </a:ln>
            </c:spPr>
          </c:marker>
          <c:val>
            <c:numRef>
              <c:f>Charts!$AP$75:$AP$79</c:f>
              <c:numCache/>
            </c:numRef>
          </c:val>
          <c:smooth val="0"/>
        </c:ser>
        <c:ser>
          <c:idx val="4"/>
          <c:order val="4"/>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dot"/>
            <c:size val="6"/>
            <c:spPr>
              <a:noFill/>
              <a:ln>
                <a:solidFill>
                  <a:srgbClr val="7E0021"/>
                </a:solidFill>
              </a:ln>
            </c:spPr>
          </c:marker>
          <c:val>
            <c:numRef>
              <c:f>Charts!$AQ$75:$AQ$79</c:f>
              <c:numCache/>
            </c:numRef>
          </c:val>
          <c:smooth val="0"/>
        </c:ser>
        <c:ser>
          <c:idx val="5"/>
          <c:order val="5"/>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83CAFF"/>
                </a:solidFill>
              </a:ln>
            </c:spPr>
          </c:marker>
          <c:val>
            <c:numRef>
              <c:f>Charts!$AR$75:$AR$79</c:f>
              <c:numCache/>
            </c:numRef>
          </c:val>
          <c:smooth val="0"/>
        </c:ser>
        <c:ser>
          <c:idx val="6"/>
          <c:order val="6"/>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314004"/>
                </a:solidFill>
              </a:ln>
            </c:spPr>
          </c:marker>
          <c:val>
            <c:numRef>
              <c:f>Charts!$AS$75:$AS$79</c:f>
              <c:numCache/>
            </c:numRef>
          </c:val>
          <c:smooth val="0"/>
        </c:ser>
        <c:ser>
          <c:idx val="7"/>
          <c:order val="7"/>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AECF00"/>
                </a:solidFill>
              </a:ln>
            </c:spPr>
          </c:marker>
          <c:val>
            <c:numRef>
              <c:f>Charts!$AT$75:$AT$79</c:f>
              <c:numCache/>
            </c:numRef>
          </c:val>
          <c:smooth val="0"/>
        </c:ser>
        <c:ser>
          <c:idx val="8"/>
          <c:order val="8"/>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4B1F6F"/>
              </a:solidFill>
              <a:ln>
                <a:solidFill>
                  <a:srgbClr val="4B1F6F"/>
                </a:solidFill>
              </a:ln>
            </c:spPr>
          </c:marker>
          <c:val>
            <c:numRef>
              <c:f>Charts!$AU$75:$AU$79</c:f>
              <c:numCache/>
            </c:numRef>
          </c:val>
          <c:smooth val="0"/>
        </c:ser>
        <c:marker val="1"/>
        <c:axId val="16470208"/>
        <c:axId val="14014145"/>
      </c:lineChart>
      <c:catAx>
        <c:axId val="16470208"/>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surveys June 2016 to June  2018</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4014145"/>
        <c:crossesAt val="0"/>
        <c:auto val="0"/>
        <c:lblOffset val="100"/>
        <c:noMultiLvlLbl val="0"/>
      </c:catAx>
      <c:valAx>
        <c:axId val="1401414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 of support for the solutions</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6470208"/>
        <c:crossesAt val="1"/>
        <c:crossBetween val="midCat"/>
        <c:dispUnits/>
      </c:valAx>
      <c:spPr>
        <a:noFill/>
        <a:ln w="3175">
          <a:solidFill>
            <a:srgbClr val="B3B3B3"/>
          </a:solidFill>
        </a:ln>
      </c:spPr>
    </c:plotArea>
    <c:legend>
      <c:legendPos val="r"/>
      <c:layout>
        <c:manualLayout>
          <c:xMode val="edge"/>
          <c:yMode val="edge"/>
          <c:x val="0.008"/>
          <c:y val="0.869"/>
          <c:w val="0.9185"/>
          <c:h val="0.090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704850</xdr:colOff>
      <xdr:row>80</xdr:row>
      <xdr:rowOff>0</xdr:rowOff>
    </xdr:from>
    <xdr:to>
      <xdr:col>32</xdr:col>
      <xdr:colOff>723900</xdr:colOff>
      <xdr:row>116</xdr:row>
      <xdr:rowOff>114300</xdr:rowOff>
    </xdr:to>
    <xdr:graphicFrame>
      <xdr:nvGraphicFramePr>
        <xdr:cNvPr id="1" name="Chart 1"/>
        <xdr:cNvGraphicFramePr/>
      </xdr:nvGraphicFramePr>
      <xdr:xfrm>
        <a:off x="14878050" y="15792450"/>
        <a:ext cx="7391400" cy="7115175"/>
      </xdr:xfrm>
      <a:graphic>
        <a:graphicData uri="http://schemas.openxmlformats.org/drawingml/2006/chart">
          <c:chart xmlns:c="http://schemas.openxmlformats.org/drawingml/2006/chart" r:id="rId1"/>
        </a:graphicData>
      </a:graphic>
    </xdr:graphicFrame>
    <xdr:clientData/>
  </xdr:twoCellAnchor>
  <xdr:twoCellAnchor>
    <xdr:from>
      <xdr:col>21</xdr:col>
      <xdr:colOff>695325</xdr:colOff>
      <xdr:row>14</xdr:row>
      <xdr:rowOff>19050</xdr:rowOff>
    </xdr:from>
    <xdr:to>
      <xdr:col>32</xdr:col>
      <xdr:colOff>628650</xdr:colOff>
      <xdr:row>57</xdr:row>
      <xdr:rowOff>123825</xdr:rowOff>
    </xdr:to>
    <xdr:graphicFrame>
      <xdr:nvGraphicFramePr>
        <xdr:cNvPr id="2" name="Chart 2"/>
        <xdr:cNvGraphicFramePr/>
      </xdr:nvGraphicFramePr>
      <xdr:xfrm>
        <a:off x="14868525" y="2819400"/>
        <a:ext cx="7305675" cy="8534400"/>
      </xdr:xfrm>
      <a:graphic>
        <a:graphicData uri="http://schemas.openxmlformats.org/drawingml/2006/chart">
          <c:chart xmlns:c="http://schemas.openxmlformats.org/drawingml/2006/chart" r:id="rId2"/>
        </a:graphicData>
      </a:graphic>
    </xdr:graphicFrame>
    <xdr:clientData/>
  </xdr:twoCellAnchor>
  <xdr:twoCellAnchor>
    <xdr:from>
      <xdr:col>35</xdr:col>
      <xdr:colOff>742950</xdr:colOff>
      <xdr:row>13</xdr:row>
      <xdr:rowOff>200025</xdr:rowOff>
    </xdr:from>
    <xdr:to>
      <xdr:col>47</xdr:col>
      <xdr:colOff>209550</xdr:colOff>
      <xdr:row>57</xdr:row>
      <xdr:rowOff>38100</xdr:rowOff>
    </xdr:to>
    <xdr:graphicFrame>
      <xdr:nvGraphicFramePr>
        <xdr:cNvPr id="3" name="Chart 3"/>
        <xdr:cNvGraphicFramePr/>
      </xdr:nvGraphicFramePr>
      <xdr:xfrm>
        <a:off x="24507825" y="2800350"/>
        <a:ext cx="7219950" cy="846772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26</xdr:row>
      <xdr:rowOff>19050</xdr:rowOff>
    </xdr:from>
    <xdr:to>
      <xdr:col>21</xdr:col>
      <xdr:colOff>38100</xdr:colOff>
      <xdr:row>67</xdr:row>
      <xdr:rowOff>66675</xdr:rowOff>
    </xdr:to>
    <xdr:graphicFrame>
      <xdr:nvGraphicFramePr>
        <xdr:cNvPr id="4" name="Chart 4"/>
        <xdr:cNvGraphicFramePr/>
      </xdr:nvGraphicFramePr>
      <xdr:xfrm>
        <a:off x="7343775" y="5219700"/>
        <a:ext cx="6867525" cy="803910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27</xdr:row>
      <xdr:rowOff>0</xdr:rowOff>
    </xdr:from>
    <xdr:to>
      <xdr:col>8</xdr:col>
      <xdr:colOff>742950</xdr:colOff>
      <xdr:row>65</xdr:row>
      <xdr:rowOff>47625</xdr:rowOff>
    </xdr:to>
    <xdr:graphicFrame>
      <xdr:nvGraphicFramePr>
        <xdr:cNvPr id="5" name="Chart 5"/>
        <xdr:cNvGraphicFramePr/>
      </xdr:nvGraphicFramePr>
      <xdr:xfrm>
        <a:off x="9525" y="5400675"/>
        <a:ext cx="6543675" cy="7439025"/>
      </xdr:xfrm>
      <a:graphic>
        <a:graphicData uri="http://schemas.openxmlformats.org/drawingml/2006/chart">
          <c:chart xmlns:c="http://schemas.openxmlformats.org/drawingml/2006/chart" r:id="rId5"/>
        </a:graphicData>
      </a:graphic>
    </xdr:graphicFrame>
    <xdr:clientData/>
  </xdr:twoCellAnchor>
  <xdr:twoCellAnchor>
    <xdr:from>
      <xdr:col>22</xdr:col>
      <xdr:colOff>28575</xdr:colOff>
      <xdr:row>137</xdr:row>
      <xdr:rowOff>9525</xdr:rowOff>
    </xdr:from>
    <xdr:to>
      <xdr:col>33</xdr:col>
      <xdr:colOff>19050</xdr:colOff>
      <xdr:row>173</xdr:row>
      <xdr:rowOff>161925</xdr:rowOff>
    </xdr:to>
    <xdr:graphicFrame>
      <xdr:nvGraphicFramePr>
        <xdr:cNvPr id="6" name="Chart 6"/>
        <xdr:cNvGraphicFramePr/>
      </xdr:nvGraphicFramePr>
      <xdr:xfrm>
        <a:off x="14916150" y="26927175"/>
        <a:ext cx="7391400" cy="7239000"/>
      </xdr:xfrm>
      <a:graphic>
        <a:graphicData uri="http://schemas.openxmlformats.org/drawingml/2006/chart">
          <c:chart xmlns:c="http://schemas.openxmlformats.org/drawingml/2006/chart" r:id="rId6"/>
        </a:graphicData>
      </a:graphic>
    </xdr:graphicFrame>
    <xdr:clientData/>
  </xdr:twoCellAnchor>
  <xdr:twoCellAnchor>
    <xdr:from>
      <xdr:col>36</xdr:col>
      <xdr:colOff>19050</xdr:colOff>
      <xdr:row>136</xdr:row>
      <xdr:rowOff>19050</xdr:rowOff>
    </xdr:from>
    <xdr:to>
      <xdr:col>46</xdr:col>
      <xdr:colOff>514350</xdr:colOff>
      <xdr:row>171</xdr:row>
      <xdr:rowOff>114300</xdr:rowOff>
    </xdr:to>
    <xdr:graphicFrame>
      <xdr:nvGraphicFramePr>
        <xdr:cNvPr id="7" name="Chart 7"/>
        <xdr:cNvGraphicFramePr/>
      </xdr:nvGraphicFramePr>
      <xdr:xfrm>
        <a:off x="24526875" y="26736675"/>
        <a:ext cx="6943725" cy="7000875"/>
      </xdr:xfrm>
      <a:graphic>
        <a:graphicData uri="http://schemas.openxmlformats.org/drawingml/2006/chart">
          <c:chart xmlns:c="http://schemas.openxmlformats.org/drawingml/2006/chart" r:id="rId7"/>
        </a:graphicData>
      </a:graphic>
    </xdr:graphicFrame>
    <xdr:clientData/>
  </xdr:twoCellAnchor>
  <xdr:twoCellAnchor editAs="absolute">
    <xdr:from>
      <xdr:col>0</xdr:col>
      <xdr:colOff>0</xdr:colOff>
      <xdr:row>86</xdr:row>
      <xdr:rowOff>28575</xdr:rowOff>
    </xdr:from>
    <xdr:to>
      <xdr:col>10</xdr:col>
      <xdr:colOff>523875</xdr:colOff>
      <xdr:row>121</xdr:row>
      <xdr:rowOff>38100</xdr:rowOff>
    </xdr:to>
    <xdr:graphicFrame>
      <xdr:nvGraphicFramePr>
        <xdr:cNvPr id="8" name="Chart 8"/>
        <xdr:cNvGraphicFramePr/>
      </xdr:nvGraphicFramePr>
      <xdr:xfrm>
        <a:off x="0" y="17021175"/>
        <a:ext cx="7858125" cy="6772275"/>
      </xdr:xfrm>
      <a:graphic>
        <a:graphicData uri="http://schemas.openxmlformats.org/drawingml/2006/chart">
          <c:chart xmlns:c="http://schemas.openxmlformats.org/drawingml/2006/chart" r:id="rId8"/>
        </a:graphicData>
      </a:graphic>
    </xdr:graphicFrame>
    <xdr:clientData/>
  </xdr:twoCellAnchor>
  <xdr:twoCellAnchor>
    <xdr:from>
      <xdr:col>36</xdr:col>
      <xdr:colOff>19050</xdr:colOff>
      <xdr:row>79</xdr:row>
      <xdr:rowOff>200025</xdr:rowOff>
    </xdr:from>
    <xdr:to>
      <xdr:col>47</xdr:col>
      <xdr:colOff>9525</xdr:colOff>
      <xdr:row>116</xdr:row>
      <xdr:rowOff>133350</xdr:rowOff>
    </xdr:to>
    <xdr:graphicFrame>
      <xdr:nvGraphicFramePr>
        <xdr:cNvPr id="9" name="Chart 9"/>
        <xdr:cNvGraphicFramePr/>
      </xdr:nvGraphicFramePr>
      <xdr:xfrm>
        <a:off x="24526875" y="15792450"/>
        <a:ext cx="7000875" cy="7134225"/>
      </xdr:xfrm>
      <a:graphic>
        <a:graphicData uri="http://schemas.openxmlformats.org/drawingml/2006/chart">
          <c:chart xmlns:c="http://schemas.openxmlformats.org/drawingml/2006/chart" r:id="rId9"/>
        </a:graphicData>
      </a:graphic>
    </xdr:graphicFrame>
    <xdr:clientData/>
  </xdr:twoCellAnchor>
  <xdr:twoCellAnchor editAs="absolute">
    <xdr:from>
      <xdr:col>0</xdr:col>
      <xdr:colOff>28575</xdr:colOff>
      <xdr:row>152</xdr:row>
      <xdr:rowOff>19050</xdr:rowOff>
    </xdr:from>
    <xdr:to>
      <xdr:col>6</xdr:col>
      <xdr:colOff>628650</xdr:colOff>
      <xdr:row>178</xdr:row>
      <xdr:rowOff>123825</xdr:rowOff>
    </xdr:to>
    <xdr:graphicFrame>
      <xdr:nvGraphicFramePr>
        <xdr:cNvPr id="10" name="Chart 10"/>
        <xdr:cNvGraphicFramePr/>
      </xdr:nvGraphicFramePr>
      <xdr:xfrm>
        <a:off x="28575" y="29937075"/>
        <a:ext cx="4953000" cy="5172075"/>
      </xdr:xfrm>
      <a:graphic>
        <a:graphicData uri="http://schemas.openxmlformats.org/drawingml/2006/chart">
          <c:chart xmlns:c="http://schemas.openxmlformats.org/drawingml/2006/chart" r:id="rId10"/>
        </a:graphicData>
      </a:graphic>
    </xdr:graphicFrame>
    <xdr:clientData/>
  </xdr:twoCellAnchor>
  <xdr:twoCellAnchor editAs="absolute">
    <xdr:from>
      <xdr:col>8</xdr:col>
      <xdr:colOff>19050</xdr:colOff>
      <xdr:row>152</xdr:row>
      <xdr:rowOff>28575</xdr:rowOff>
    </xdr:from>
    <xdr:to>
      <xdr:col>16</xdr:col>
      <xdr:colOff>314325</xdr:colOff>
      <xdr:row>178</xdr:row>
      <xdr:rowOff>152400</xdr:rowOff>
    </xdr:to>
    <xdr:graphicFrame>
      <xdr:nvGraphicFramePr>
        <xdr:cNvPr id="11" name="Chart 11"/>
        <xdr:cNvGraphicFramePr/>
      </xdr:nvGraphicFramePr>
      <xdr:xfrm>
        <a:off x="5829300" y="29946600"/>
        <a:ext cx="5581650" cy="519112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C223"/>
  <sheetViews>
    <sheetView workbookViewId="0" topLeftCell="A19">
      <selection activeCell="AI27" sqref="AI27"/>
    </sheetView>
  </sheetViews>
  <sheetFormatPr defaultColWidth="9.140625" defaultRowHeight="12.75"/>
  <cols>
    <col min="1" max="1" width="11.421875" style="1" customWidth="1"/>
    <col min="2" max="2" width="10.421875" style="1" customWidth="1"/>
    <col min="3" max="3" width="11.140625" style="1" customWidth="1"/>
    <col min="4" max="4" width="10.00390625" style="1" customWidth="1"/>
    <col min="5" max="6" width="11.140625" style="1" customWidth="1"/>
    <col min="7" max="7" width="10.421875" style="1" customWidth="1"/>
    <col min="8" max="10" width="11.421875" style="1" customWidth="1"/>
    <col min="11" max="11" width="8.421875" style="1" customWidth="1"/>
    <col min="12" max="13" width="9.7109375" style="1" customWidth="1"/>
    <col min="14" max="14" width="8.421875" style="1" customWidth="1"/>
    <col min="15" max="15" width="10.421875" style="1" customWidth="1"/>
    <col min="16" max="17" width="9.7109375" style="1" customWidth="1"/>
    <col min="18" max="20" width="8.421875" style="1" customWidth="1"/>
    <col min="21" max="21" width="11.140625" style="1" customWidth="1"/>
    <col min="22" max="22" width="10.7109375" style="1" customWidth="1"/>
    <col min="23" max="23" width="11.28125" style="1" customWidth="1"/>
    <col min="24" max="24" width="11.140625" style="1" customWidth="1"/>
    <col min="25" max="25" width="10.28125" style="1" customWidth="1"/>
    <col min="26" max="26" width="11.421875" style="1" customWidth="1"/>
    <col min="27" max="27" width="8.421875" style="1" customWidth="1"/>
    <col min="28" max="28" width="10.7109375" style="1" customWidth="1"/>
    <col min="29" max="29" width="11.28125" style="1" customWidth="1"/>
    <col min="30" max="32" width="8.421875" style="1" customWidth="1"/>
    <col min="33" max="33" width="11.140625" style="1" customWidth="1"/>
    <col min="34" max="34" width="10.7109375" style="1" customWidth="1"/>
    <col min="35" max="35" width="11.421875" style="1" customWidth="1"/>
    <col min="36" max="36" width="11.140625" style="1" customWidth="1"/>
    <col min="37" max="37" width="10.7109375" style="1" customWidth="1"/>
    <col min="38" max="38" width="11.421875" style="1" customWidth="1"/>
    <col min="39" max="39" width="10.28125" style="1" customWidth="1"/>
    <col min="40" max="40" width="10.7109375" style="1" customWidth="1"/>
    <col min="41" max="41" width="11.421875" style="1" customWidth="1"/>
    <col min="42" max="16384" width="8.421875" style="1" customWidth="1"/>
  </cols>
  <sheetData>
    <row r="1" spans="1:47" ht="15.75">
      <c r="A1" s="2" t="s">
        <v>0</v>
      </c>
      <c r="B1" s="3"/>
      <c r="C1" s="3"/>
      <c r="D1" s="3"/>
      <c r="E1" s="3"/>
      <c r="F1" s="3"/>
      <c r="G1" s="3"/>
      <c r="H1" s="3"/>
      <c r="I1" s="3"/>
      <c r="J1" s="3"/>
      <c r="K1" s="3"/>
      <c r="L1" s="3"/>
      <c r="M1" s="3"/>
      <c r="N1" s="3"/>
      <c r="O1"/>
      <c r="P1"/>
      <c r="Q1"/>
      <c r="R1"/>
      <c r="S1"/>
      <c r="T1"/>
      <c r="U1"/>
      <c r="V1"/>
      <c r="W1" s="4" t="s">
        <v>1</v>
      </c>
      <c r="X1"/>
      <c r="Y1" s="5"/>
      <c r="Z1" s="5"/>
      <c r="AA1" s="5"/>
      <c r="AB1" s="5"/>
      <c r="AC1" s="5"/>
      <c r="AD1" s="5"/>
      <c r="AE1" s="5"/>
      <c r="AF1" s="3"/>
      <c r="AG1" s="3"/>
      <c r="AH1" s="3"/>
      <c r="AI1" s="3"/>
      <c r="AJ1" s="3"/>
      <c r="AK1" s="3"/>
      <c r="AL1" s="3"/>
      <c r="AM1" s="3"/>
      <c r="AN1" s="3"/>
      <c r="AO1" s="3"/>
      <c r="AP1" s="3"/>
      <c r="AQ1" s="3"/>
      <c r="AR1" s="3"/>
      <c r="AS1" s="3"/>
      <c r="AT1" s="3"/>
      <c r="AU1" s="3"/>
    </row>
    <row r="2" spans="1:47" ht="15.75">
      <c r="A2" s="3" t="s">
        <v>2</v>
      </c>
      <c r="B2" s="3"/>
      <c r="C2" s="3"/>
      <c r="D2" s="3"/>
      <c r="E2" s="3"/>
      <c r="F2" s="3"/>
      <c r="G2" s="3"/>
      <c r="H2" s="3"/>
      <c r="I2" s="3"/>
      <c r="J2"/>
      <c r="K2"/>
      <c r="L2"/>
      <c r="M2" s="3"/>
      <c r="N2" s="3"/>
      <c r="O2" s="5"/>
      <c r="P2" s="5"/>
      <c r="Q2"/>
      <c r="R2"/>
      <c r="S2"/>
      <c r="T2"/>
      <c r="U2"/>
      <c r="V2"/>
      <c r="W2" s="5" t="s">
        <v>3</v>
      </c>
      <c r="X2"/>
      <c r="Y2" s="5"/>
      <c r="Z2" s="5"/>
      <c r="AA2" s="5"/>
      <c r="AB2" s="5"/>
      <c r="AC2" s="5"/>
      <c r="AD2" s="5"/>
      <c r="AE2" s="5"/>
      <c r="AF2" s="3"/>
      <c r="AG2" s="3"/>
      <c r="AH2" s="3"/>
      <c r="AI2" s="3"/>
      <c r="AJ2" s="3"/>
      <c r="AK2" s="3"/>
      <c r="AL2" s="3"/>
      <c r="AM2" s="3"/>
      <c r="AN2" s="3"/>
      <c r="AO2" s="3"/>
      <c r="AP2" s="3"/>
      <c r="AQ2" s="3"/>
      <c r="AR2" s="3"/>
      <c r="AS2" s="3"/>
      <c r="AT2" s="3"/>
      <c r="AU2" s="3"/>
    </row>
    <row r="3" spans="1:47" ht="15.75">
      <c r="A3" s="5" t="s">
        <v>4</v>
      </c>
      <c r="B3" s="5"/>
      <c r="C3" s="3"/>
      <c r="D3" s="3"/>
      <c r="E3" s="3"/>
      <c r="F3" s="3"/>
      <c r="G3" s="3"/>
      <c r="H3" s="3"/>
      <c r="I3" s="3"/>
      <c r="J3" s="3"/>
      <c r="K3" s="3"/>
      <c r="L3" s="3"/>
      <c r="M3" s="3"/>
      <c r="N3" s="3"/>
      <c r="O3" s="5"/>
      <c r="P3" s="5"/>
      <c r="Q3"/>
      <c r="R3"/>
      <c r="S3" s="5"/>
      <c r="T3" s="5"/>
      <c r="U3" s="5"/>
      <c r="V3" s="5"/>
      <c r="W3" s="5"/>
      <c r="X3" s="5"/>
      <c r="Y3" s="5"/>
      <c r="Z3" s="5"/>
      <c r="AA3" s="3"/>
      <c r="AB3" s="3"/>
      <c r="AC3" s="3"/>
      <c r="AD3" s="3"/>
      <c r="AE3" s="3"/>
      <c r="AF3" s="3"/>
      <c r="AG3" s="3"/>
      <c r="AH3" s="3"/>
      <c r="AI3" s="3"/>
      <c r="AJ3" s="3"/>
      <c r="AK3" s="3"/>
      <c r="AL3" s="3"/>
      <c r="AM3" s="3"/>
      <c r="AN3" s="3"/>
      <c r="AO3" s="3"/>
      <c r="AP3" s="3"/>
      <c r="AQ3" s="3"/>
      <c r="AR3" s="3"/>
      <c r="AS3" s="3"/>
      <c r="AT3" s="3"/>
      <c r="AU3" s="3"/>
    </row>
    <row r="4" spans="1:47" ht="15.75">
      <c r="A4" s="5" t="s">
        <v>5</v>
      </c>
      <c r="B4" s="5"/>
      <c r="C4" s="5"/>
      <c r="D4" s="5"/>
      <c r="E4" s="5"/>
      <c r="F4" s="5"/>
      <c r="G4" s="3"/>
      <c r="H4" s="3"/>
      <c r="I4" s="3"/>
      <c r="J4" s="3"/>
      <c r="K4" s="3"/>
      <c r="L4" s="3"/>
      <c r="M4" s="3"/>
      <c r="N4" s="3"/>
      <c r="O4" s="5"/>
      <c r="P4" s="5"/>
      <c r="Q4"/>
      <c r="R4"/>
      <c r="S4" s="5"/>
      <c r="T4" s="5"/>
      <c r="U4" s="5"/>
      <c r="V4" s="5"/>
      <c r="W4" s="6" t="s">
        <v>6</v>
      </c>
      <c r="X4" s="5"/>
      <c r="Y4" s="5"/>
      <c r="Z4" s="5"/>
      <c r="AA4" s="5"/>
      <c r="AB4" s="5"/>
      <c r="AC4" s="5"/>
      <c r="AD4" s="3"/>
      <c r="AE4" s="5"/>
      <c r="AF4" s="5"/>
      <c r="AG4" s="5"/>
      <c r="AH4" s="3"/>
      <c r="AI4" s="3"/>
      <c r="AJ4" s="3"/>
      <c r="AK4" s="3"/>
      <c r="AL4" s="3"/>
      <c r="AM4" s="3"/>
      <c r="AN4" s="3"/>
      <c r="AO4" s="3"/>
      <c r="AP4" s="3"/>
      <c r="AQ4" s="3"/>
      <c r="AR4" s="3"/>
      <c r="AS4" s="3"/>
      <c r="AT4" s="3"/>
      <c r="AU4" s="3"/>
    </row>
    <row r="5" spans="1:50" ht="15.75">
      <c r="A5" s="5"/>
      <c r="B5" s="5"/>
      <c r="C5" s="3"/>
      <c r="D5" s="3"/>
      <c r="E5" s="3"/>
      <c r="F5" s="3"/>
      <c r="G5" s="3"/>
      <c r="H5" s="3"/>
      <c r="I5" s="3"/>
      <c r="J5" s="3"/>
      <c r="K5" s="3"/>
      <c r="L5" s="3"/>
      <c r="M5" s="3"/>
      <c r="N5" s="3"/>
      <c r="O5" s="5"/>
      <c r="P5" s="5"/>
      <c r="Q5"/>
      <c r="R5"/>
      <c r="S5" s="5"/>
      <c r="T5" s="5"/>
      <c r="U5" s="5"/>
      <c r="V5" s="5"/>
      <c r="W5"/>
      <c r="X5"/>
      <c r="Y5"/>
      <c r="Z5"/>
      <c r="AA5"/>
      <c r="AB5"/>
      <c r="AC5"/>
      <c r="AD5"/>
      <c r="AE5"/>
      <c r="AF5"/>
      <c r="AG5"/>
      <c r="AH5"/>
      <c r="AI5"/>
      <c r="AJ5"/>
      <c r="AK5"/>
      <c r="AL5"/>
      <c r="AM5"/>
      <c r="AN5"/>
      <c r="AO5"/>
      <c r="AP5"/>
      <c r="AQ5"/>
      <c r="AR5"/>
      <c r="AS5"/>
      <c r="AT5"/>
      <c r="AU5"/>
      <c r="AV5"/>
      <c r="AW5"/>
      <c r="AX5"/>
    </row>
    <row r="6" spans="1:49" ht="15.75">
      <c r="A6" s="7" t="s">
        <v>7</v>
      </c>
      <c r="B6" s="3"/>
      <c r="C6"/>
      <c r="D6"/>
      <c r="E6"/>
      <c r="F6"/>
      <c r="G6"/>
      <c r="H6"/>
      <c r="I6"/>
      <c r="J6"/>
      <c r="K6"/>
      <c r="L6"/>
      <c r="M6"/>
      <c r="N6"/>
      <c r="O6"/>
      <c r="P6"/>
      <c r="Q6"/>
      <c r="R6"/>
      <c r="S6"/>
      <c r="T6" s="4"/>
      <c r="U6" s="5"/>
      <c r="V6" s="5"/>
      <c r="W6" s="8" t="s">
        <v>8</v>
      </c>
      <c r="X6" s="9"/>
      <c r="Y6" s="9"/>
      <c r="Z6" s="9"/>
      <c r="AA6" s="9"/>
      <c r="AB6" s="10"/>
      <c r="AC6" s="10"/>
      <c r="AD6" s="10"/>
      <c r="AE6" s="10"/>
      <c r="AF6" s="10"/>
      <c r="AG6" s="10"/>
      <c r="AH6" s="10"/>
      <c r="AI6" s="10"/>
      <c r="AJ6"/>
      <c r="AK6" s="11" t="s">
        <v>9</v>
      </c>
      <c r="AL6" s="10"/>
      <c r="AM6" s="10"/>
      <c r="AN6" s="10"/>
      <c r="AO6" s="12"/>
      <c r="AP6" s="10"/>
      <c r="AQ6" s="10"/>
      <c r="AR6" s="10"/>
      <c r="AS6" s="13"/>
      <c r="AT6" s="13"/>
      <c r="AU6" s="13"/>
      <c r="AV6" s="13"/>
      <c r="AW6" s="13"/>
    </row>
    <row r="7" spans="1:49" ht="15.75">
      <c r="A7" s="14" t="s">
        <v>10</v>
      </c>
      <c r="B7" s="15"/>
      <c r="C7" s="15"/>
      <c r="D7" s="15"/>
      <c r="E7" s="15"/>
      <c r="F7" s="15"/>
      <c r="G7" s="16"/>
      <c r="H7" s="16"/>
      <c r="I7" s="5"/>
      <c r="J7"/>
      <c r="K7" s="11" t="s">
        <v>11</v>
      </c>
      <c r="L7" s="17"/>
      <c r="M7" s="17"/>
      <c r="N7" s="17"/>
      <c r="O7" s="18"/>
      <c r="P7" s="18"/>
      <c r="Q7"/>
      <c r="R7"/>
      <c r="S7" s="19"/>
      <c r="T7" s="19"/>
      <c r="U7"/>
      <c r="V7"/>
      <c r="W7" s="20"/>
      <c r="X7" s="21" t="s">
        <v>12</v>
      </c>
      <c r="Y7" s="22"/>
      <c r="Z7" s="23"/>
      <c r="AA7" s="21" t="s">
        <v>13</v>
      </c>
      <c r="AB7" s="22"/>
      <c r="AC7" s="23"/>
      <c r="AD7" s="21" t="s">
        <v>14</v>
      </c>
      <c r="AE7" s="22"/>
      <c r="AF7" s="23"/>
      <c r="AG7" s="21" t="s">
        <v>15</v>
      </c>
      <c r="AH7" s="22"/>
      <c r="AI7" s="23"/>
      <c r="AJ7"/>
      <c r="AK7" s="20"/>
      <c r="AL7" s="21" t="s">
        <v>14</v>
      </c>
      <c r="AM7" s="22"/>
      <c r="AN7" s="23"/>
      <c r="AO7" s="21" t="s">
        <v>15</v>
      </c>
      <c r="AP7" s="22"/>
      <c r="AQ7" s="23"/>
      <c r="AR7" s="21" t="s">
        <v>16</v>
      </c>
      <c r="AS7" s="22"/>
      <c r="AT7" s="23"/>
      <c r="AU7" s="21" t="s">
        <v>13</v>
      </c>
      <c r="AV7" s="22"/>
      <c r="AW7" s="24"/>
    </row>
    <row r="8" spans="1:55" ht="15.75">
      <c r="A8" s="20" t="s">
        <v>17</v>
      </c>
      <c r="B8" s="25" t="s">
        <v>18</v>
      </c>
      <c r="C8" s="26" t="s">
        <v>19</v>
      </c>
      <c r="D8" s="26" t="s">
        <v>20</v>
      </c>
      <c r="E8" s="27" t="s">
        <v>21</v>
      </c>
      <c r="F8" s="26" t="s">
        <v>19</v>
      </c>
      <c r="G8" s="26" t="s">
        <v>20</v>
      </c>
      <c r="H8" s="27" t="s">
        <v>21</v>
      </c>
      <c r="I8" s="5"/>
      <c r="J8"/>
      <c r="K8" s="20" t="s">
        <v>17</v>
      </c>
      <c r="L8" s="28" t="s">
        <v>22</v>
      </c>
      <c r="M8" s="29" t="s">
        <v>19</v>
      </c>
      <c r="N8" s="29" t="s">
        <v>20</v>
      </c>
      <c r="O8" s="23" t="s">
        <v>21</v>
      </c>
      <c r="P8" s="29" t="s">
        <v>19</v>
      </c>
      <c r="Q8" s="29" t="s">
        <v>20</v>
      </c>
      <c r="R8" s="23" t="s">
        <v>21</v>
      </c>
      <c r="S8"/>
      <c r="T8"/>
      <c r="U8"/>
      <c r="V8"/>
      <c r="W8" s="30" t="s">
        <v>23</v>
      </c>
      <c r="X8" s="17" t="s">
        <v>24</v>
      </c>
      <c r="Y8" s="17" t="s">
        <v>25</v>
      </c>
      <c r="Z8" s="31" t="s">
        <v>21</v>
      </c>
      <c r="AA8" s="17" t="s">
        <v>26</v>
      </c>
      <c r="AB8" s="17" t="s">
        <v>27</v>
      </c>
      <c r="AC8" s="31" t="s">
        <v>28</v>
      </c>
      <c r="AD8" s="17" t="s">
        <v>24</v>
      </c>
      <c r="AE8" s="17" t="s">
        <v>25</v>
      </c>
      <c r="AF8" s="31" t="s">
        <v>21</v>
      </c>
      <c r="AG8" s="17" t="s">
        <v>26</v>
      </c>
      <c r="AH8" s="17" t="s">
        <v>27</v>
      </c>
      <c r="AI8" s="31" t="s">
        <v>28</v>
      </c>
      <c r="AJ8"/>
      <c r="AK8" s="30" t="s">
        <v>23</v>
      </c>
      <c r="AL8" s="17" t="s">
        <v>24</v>
      </c>
      <c r="AM8" s="17" t="s">
        <v>25</v>
      </c>
      <c r="AN8" s="31" t="s">
        <v>21</v>
      </c>
      <c r="AO8" s="17" t="s">
        <v>26</v>
      </c>
      <c r="AP8" s="17" t="s">
        <v>27</v>
      </c>
      <c r="AQ8" s="31" t="s">
        <v>28</v>
      </c>
      <c r="AR8" s="17" t="s">
        <v>24</v>
      </c>
      <c r="AS8" s="17" t="s">
        <v>25</v>
      </c>
      <c r="AT8" s="31" t="s">
        <v>21</v>
      </c>
      <c r="AU8" s="17" t="s">
        <v>26</v>
      </c>
      <c r="AV8" s="17" t="s">
        <v>27</v>
      </c>
      <c r="AW8" s="31" t="s">
        <v>28</v>
      </c>
      <c r="AY8"/>
      <c r="AZ8"/>
      <c r="BA8"/>
      <c r="BB8"/>
      <c r="BC8"/>
    </row>
    <row r="9" spans="1:49" ht="15.75">
      <c r="A9" s="30"/>
      <c r="B9" s="32" t="s">
        <v>29</v>
      </c>
      <c r="C9" s="15" t="s">
        <v>30</v>
      </c>
      <c r="D9" s="15" t="s">
        <v>30</v>
      </c>
      <c r="E9" s="32" t="s">
        <v>30</v>
      </c>
      <c r="F9" s="15" t="s">
        <v>31</v>
      </c>
      <c r="G9" s="16" t="s">
        <v>31</v>
      </c>
      <c r="H9" s="33" t="s">
        <v>31</v>
      </c>
      <c r="I9" s="5"/>
      <c r="J9"/>
      <c r="K9" s="30"/>
      <c r="L9" s="31" t="s">
        <v>29</v>
      </c>
      <c r="M9" s="17" t="s">
        <v>31</v>
      </c>
      <c r="N9" s="17" t="s">
        <v>31</v>
      </c>
      <c r="O9" s="31" t="s">
        <v>31</v>
      </c>
      <c r="P9" s="17" t="s">
        <v>30</v>
      </c>
      <c r="Q9" s="18" t="s">
        <v>30</v>
      </c>
      <c r="R9" s="34" t="s">
        <v>30</v>
      </c>
      <c r="S9"/>
      <c r="T9"/>
      <c r="U9"/>
      <c r="V9"/>
      <c r="W9" s="35" t="s">
        <v>32</v>
      </c>
      <c r="X9" s="36">
        <v>0.65</v>
      </c>
      <c r="Y9" s="36">
        <v>0.67</v>
      </c>
      <c r="Z9" s="37">
        <v>0.62</v>
      </c>
      <c r="AA9" s="38">
        <v>0.68</v>
      </c>
      <c r="AB9" s="38">
        <v>0.74</v>
      </c>
      <c r="AC9" s="37">
        <v>0.42</v>
      </c>
      <c r="AD9" s="36">
        <v>0.35</v>
      </c>
      <c r="AE9" s="36">
        <v>0.32</v>
      </c>
      <c r="AF9" s="37">
        <v>0.37</v>
      </c>
      <c r="AG9" s="38">
        <v>0.26</v>
      </c>
      <c r="AH9" s="38">
        <v>0.21</v>
      </c>
      <c r="AI9" s="37">
        <v>0.52</v>
      </c>
      <c r="AJ9"/>
      <c r="AK9" s="35" t="s">
        <v>32</v>
      </c>
      <c r="AL9" s="36">
        <v>0.51</v>
      </c>
      <c r="AM9" s="36">
        <v>0.51</v>
      </c>
      <c r="AN9" s="37">
        <v>0.52</v>
      </c>
      <c r="AO9" s="38">
        <v>0.59</v>
      </c>
      <c r="AP9" s="38">
        <v>0.53</v>
      </c>
      <c r="AQ9" s="37">
        <v>0.87</v>
      </c>
      <c r="AR9" s="38">
        <v>0.47</v>
      </c>
      <c r="AS9" s="38">
        <v>0.47</v>
      </c>
      <c r="AT9" s="37">
        <v>0.48</v>
      </c>
      <c r="AU9" s="38">
        <v>0.34</v>
      </c>
      <c r="AV9" s="38">
        <v>0.38</v>
      </c>
      <c r="AW9" s="37">
        <v>0.12</v>
      </c>
    </row>
    <row r="10" spans="1:49" ht="15.75">
      <c r="A10" s="35" t="s">
        <v>33</v>
      </c>
      <c r="B10" s="39">
        <v>1</v>
      </c>
      <c r="C10" s="40">
        <v>0.68</v>
      </c>
      <c r="D10" s="40">
        <v>0.66</v>
      </c>
      <c r="E10" s="41">
        <v>0.72</v>
      </c>
      <c r="F10" s="40">
        <v>0.31</v>
      </c>
      <c r="G10" s="40">
        <v>0.33</v>
      </c>
      <c r="H10" s="41">
        <v>0.27</v>
      </c>
      <c r="I10" s="5"/>
      <c r="J10"/>
      <c r="K10" s="35" t="s">
        <v>33</v>
      </c>
      <c r="L10" s="42">
        <v>1</v>
      </c>
      <c r="M10" s="38">
        <v>0.52</v>
      </c>
      <c r="N10" s="38">
        <v>0.56</v>
      </c>
      <c r="O10" s="37">
        <v>0.44</v>
      </c>
      <c r="P10" s="38">
        <v>0.48</v>
      </c>
      <c r="Q10" s="38">
        <v>0.42</v>
      </c>
      <c r="R10" s="37">
        <v>0.56</v>
      </c>
      <c r="S10"/>
      <c r="T10"/>
      <c r="U10"/>
      <c r="V10"/>
      <c r="W10" s="19" t="s">
        <v>34</v>
      </c>
      <c r="X10" s="36">
        <v>0.61</v>
      </c>
      <c r="Y10" s="36">
        <v>0.61</v>
      </c>
      <c r="Z10" s="36">
        <v>0.62</v>
      </c>
      <c r="AA10" s="36">
        <v>0.73</v>
      </c>
      <c r="AB10" s="36">
        <v>0.78</v>
      </c>
      <c r="AC10" s="36">
        <v>0.42</v>
      </c>
      <c r="AD10" s="36">
        <v>0.36</v>
      </c>
      <c r="AE10" s="36">
        <v>0.36</v>
      </c>
      <c r="AF10" s="36">
        <v>0.36</v>
      </c>
      <c r="AG10" s="36">
        <v>0.24</v>
      </c>
      <c r="AH10" s="36">
        <v>0.19</v>
      </c>
      <c r="AI10" s="36">
        <v>0.56</v>
      </c>
      <c r="AJ10"/>
      <c r="AK10" s="43" t="s">
        <v>34</v>
      </c>
      <c r="AL10" s="36">
        <v>0.44</v>
      </c>
      <c r="AM10" s="36">
        <v>0.47</v>
      </c>
      <c r="AN10" s="36">
        <v>0.42</v>
      </c>
      <c r="AO10" s="36">
        <v>0.54</v>
      </c>
      <c r="AP10" s="36">
        <v>0.5</v>
      </c>
      <c r="AQ10" s="36">
        <v>0.81</v>
      </c>
      <c r="AR10" s="36">
        <v>0.54</v>
      </c>
      <c r="AS10" s="36">
        <v>0.53</v>
      </c>
      <c r="AT10" s="36">
        <v>0.57</v>
      </c>
      <c r="AU10" s="36">
        <v>0.4</v>
      </c>
      <c r="AV10" s="36">
        <v>0.44</v>
      </c>
      <c r="AW10" s="37">
        <v>0.15</v>
      </c>
    </row>
    <row r="11" spans="1:49" ht="15.75">
      <c r="A11" s="35" t="s">
        <v>35</v>
      </c>
      <c r="B11" s="44">
        <f aca="true" t="shared" si="0" ref="B11:B19">B10+1</f>
        <v>2</v>
      </c>
      <c r="C11" s="38">
        <v>0.7</v>
      </c>
      <c r="D11" s="38">
        <v>0.71</v>
      </c>
      <c r="E11" s="37">
        <v>0.68</v>
      </c>
      <c r="F11" s="40">
        <v>0.3</v>
      </c>
      <c r="G11" s="38">
        <v>0.28</v>
      </c>
      <c r="H11" s="41">
        <v>0.31</v>
      </c>
      <c r="I11" s="5"/>
      <c r="J11"/>
      <c r="K11" s="35" t="s">
        <v>35</v>
      </c>
      <c r="L11" s="45">
        <f aca="true" t="shared" si="1" ref="L11:L19">L10+1</f>
        <v>2</v>
      </c>
      <c r="M11" s="38">
        <v>0.51</v>
      </c>
      <c r="N11" s="38">
        <v>0.53</v>
      </c>
      <c r="O11" s="37">
        <v>0.49</v>
      </c>
      <c r="P11" s="38">
        <v>0.48</v>
      </c>
      <c r="Q11" s="38">
        <v>0.47</v>
      </c>
      <c r="R11" s="37">
        <v>0.5</v>
      </c>
      <c r="S11"/>
      <c r="T11"/>
      <c r="U11"/>
      <c r="V11"/>
      <c r="W11" s="5" t="s">
        <v>36</v>
      </c>
      <c r="X11" s="38">
        <f>0.445+0.267</f>
        <v>0.712</v>
      </c>
      <c r="Y11" s="38">
        <f>0.378+0.31</f>
        <v>0.688</v>
      </c>
      <c r="Z11" s="38">
        <f>0.547+0.203</f>
        <v>0.75</v>
      </c>
      <c r="AA11" s="38">
        <f>0.367+0.238</f>
        <v>0.6050000000000001</v>
      </c>
      <c r="AB11" s="38">
        <f>0.395+0.263</f>
        <v>0.658</v>
      </c>
      <c r="AC11" s="38">
        <f>0.21+0.098</f>
        <v>0.308</v>
      </c>
      <c r="AD11" s="38">
        <v>0.27</v>
      </c>
      <c r="AE11" s="38">
        <f>0.084+0.203</f>
        <v>0.28700000000000003</v>
      </c>
      <c r="AF11" s="38">
        <f>0.034+0.186</f>
        <v>0.22000000000000003</v>
      </c>
      <c r="AG11" s="38">
        <f>0.053+0.217</f>
        <v>0.27</v>
      </c>
      <c r="AH11" s="38">
        <f>0.031+0.204</f>
        <v>0.235</v>
      </c>
      <c r="AI11" s="38">
        <f>0.176+0.293</f>
        <v>0.469</v>
      </c>
      <c r="AJ11"/>
      <c r="AK11" s="46" t="s">
        <v>36</v>
      </c>
      <c r="AL11" s="47">
        <v>0.426</v>
      </c>
      <c r="AM11" s="47">
        <v>0.45399999999999996</v>
      </c>
      <c r="AN11" s="47">
        <v>0.384</v>
      </c>
      <c r="AO11" s="47">
        <v>0.441</v>
      </c>
      <c r="AP11" s="47">
        <v>0.414</v>
      </c>
      <c r="AQ11" s="47">
        <v>0.59</v>
      </c>
      <c r="AR11" s="47">
        <v>0.555</v>
      </c>
      <c r="AS11" s="47">
        <v>0.5329999999999999</v>
      </c>
      <c r="AT11" s="47">
        <v>0.588</v>
      </c>
      <c r="AU11" s="47">
        <v>0.423</v>
      </c>
      <c r="AV11" s="47">
        <v>0.46</v>
      </c>
      <c r="AW11" s="48">
        <v>0.205</v>
      </c>
    </row>
    <row r="12" spans="1:47" ht="15.75">
      <c r="A12" s="35" t="s">
        <v>34</v>
      </c>
      <c r="B12" s="44">
        <f t="shared" si="0"/>
        <v>3</v>
      </c>
      <c r="C12" s="38">
        <v>0.612</v>
      </c>
      <c r="D12" s="38">
        <v>0.608</v>
      </c>
      <c r="E12" s="37">
        <v>0.63</v>
      </c>
      <c r="F12" s="40">
        <v>0.36200000000000004</v>
      </c>
      <c r="G12" s="40">
        <v>0.363</v>
      </c>
      <c r="H12" s="41">
        <v>0.361</v>
      </c>
      <c r="I12" s="3"/>
      <c r="J12"/>
      <c r="K12" s="35" t="s">
        <v>34</v>
      </c>
      <c r="L12" s="45">
        <f t="shared" si="1"/>
        <v>3</v>
      </c>
      <c r="M12" s="38">
        <v>0.44299999999999995</v>
      </c>
      <c r="N12" s="38">
        <v>0.46</v>
      </c>
      <c r="O12" s="37">
        <v>0.41700000000000004</v>
      </c>
      <c r="P12" s="38">
        <v>0.54</v>
      </c>
      <c r="Q12" s="38">
        <v>0.523</v>
      </c>
      <c r="R12" s="37">
        <v>0.569</v>
      </c>
      <c r="S12"/>
      <c r="T12"/>
      <c r="U12"/>
      <c r="V12"/>
      <c r="W12" s="3" t="s">
        <v>37</v>
      </c>
      <c r="X12" s="49"/>
      <c r="Y12" s="49"/>
      <c r="Z12" s="49"/>
      <c r="AA12" s="49"/>
      <c r="AB12" s="49"/>
      <c r="AC12" s="49"/>
      <c r="AD12" s="49"/>
      <c r="AE12" s="49"/>
      <c r="AF12" s="49"/>
      <c r="AG12" s="49"/>
      <c r="AH12" s="49"/>
      <c r="AI12"/>
      <c r="AJ12"/>
      <c r="AK12"/>
      <c r="AL12"/>
      <c r="AM12"/>
      <c r="AN12"/>
      <c r="AO12"/>
      <c r="AP12"/>
      <c r="AQ12"/>
      <c r="AR12"/>
      <c r="AS12"/>
      <c r="AT12" s="49"/>
      <c r="AU12" s="3"/>
    </row>
    <row r="13" spans="1:47" ht="15.75">
      <c r="A13" s="35" t="s">
        <v>38</v>
      </c>
      <c r="B13" s="50">
        <f t="shared" si="0"/>
        <v>4</v>
      </c>
      <c r="C13" s="40">
        <v>0.67</v>
      </c>
      <c r="D13" s="40">
        <v>0.7</v>
      </c>
      <c r="E13" s="51">
        <v>0.62</v>
      </c>
      <c r="F13" s="40">
        <v>0.32</v>
      </c>
      <c r="G13" s="40">
        <v>0.29</v>
      </c>
      <c r="H13" s="41">
        <v>0.36</v>
      </c>
      <c r="I13" s="3"/>
      <c r="J13"/>
      <c r="K13" s="35" t="s">
        <v>38</v>
      </c>
      <c r="L13" s="45">
        <f t="shared" si="1"/>
        <v>4</v>
      </c>
      <c r="M13" s="38">
        <v>0.47</v>
      </c>
      <c r="N13" s="38">
        <v>0.5</v>
      </c>
      <c r="O13" s="37">
        <v>0.43</v>
      </c>
      <c r="P13" s="38">
        <v>0.51</v>
      </c>
      <c r="Q13" s="38">
        <v>0.48</v>
      </c>
      <c r="R13" s="37">
        <v>0.55</v>
      </c>
      <c r="S13"/>
      <c r="T13"/>
      <c r="U13"/>
      <c r="V13"/>
      <c r="W13" s="3" t="s">
        <v>39</v>
      </c>
      <c r="X13" s="49"/>
      <c r="Y13" s="49"/>
      <c r="Z13" s="49"/>
      <c r="AA13" s="49"/>
      <c r="AB13" s="49"/>
      <c r="AC13" s="49"/>
      <c r="AD13" s="49"/>
      <c r="AE13" s="49"/>
      <c r="AF13" s="49"/>
      <c r="AG13" s="49"/>
      <c r="AH13" s="49"/>
      <c r="AI13"/>
      <c r="AJ13"/>
      <c r="AK13"/>
      <c r="AL13"/>
      <c r="AM13"/>
      <c r="AN13"/>
      <c r="AO13"/>
      <c r="AP13"/>
      <c r="AQ13" s="49"/>
      <c r="AR13" s="49"/>
      <c r="AS13" s="49"/>
      <c r="AT13" s="49"/>
      <c r="AU13" s="3"/>
    </row>
    <row r="14" spans="1:50" ht="15.75">
      <c r="A14" s="35" t="s">
        <v>40</v>
      </c>
      <c r="B14" s="50">
        <f t="shared" si="0"/>
        <v>5</v>
      </c>
      <c r="C14" s="51">
        <v>0.68</v>
      </c>
      <c r="D14" s="51">
        <v>0.68</v>
      </c>
      <c r="E14" s="51">
        <v>0.7</v>
      </c>
      <c r="F14" s="51">
        <v>0.27</v>
      </c>
      <c r="G14" s="51">
        <v>0.27</v>
      </c>
      <c r="H14" s="41">
        <v>0.29</v>
      </c>
      <c r="I14" s="3"/>
      <c r="J14"/>
      <c r="K14" s="35" t="s">
        <v>40</v>
      </c>
      <c r="L14" s="45">
        <f t="shared" si="1"/>
        <v>5</v>
      </c>
      <c r="M14" s="38">
        <v>0.48</v>
      </c>
      <c r="N14" s="38">
        <v>0.46</v>
      </c>
      <c r="O14" s="37">
        <v>0.52</v>
      </c>
      <c r="P14" s="38">
        <v>0.5</v>
      </c>
      <c r="Q14" s="38">
        <v>0.51</v>
      </c>
      <c r="R14" s="37">
        <v>0.48</v>
      </c>
      <c r="S14"/>
      <c r="T14"/>
      <c r="U14"/>
      <c r="V14"/>
      <c r="W14"/>
      <c r="X14"/>
      <c r="Y14"/>
      <c r="Z14"/>
      <c r="AA14"/>
      <c r="AB14"/>
      <c r="AC14"/>
      <c r="AD14"/>
      <c r="AE14"/>
      <c r="AF14"/>
      <c r="AG14"/>
      <c r="AH14"/>
      <c r="AI14"/>
      <c r="AJ14"/>
      <c r="AK14"/>
      <c r="AL14"/>
      <c r="AM14"/>
      <c r="AN14"/>
      <c r="AO14"/>
      <c r="AP14"/>
      <c r="AQ14"/>
      <c r="AR14"/>
      <c r="AS14"/>
      <c r="AT14"/>
      <c r="AU14"/>
      <c r="AV14"/>
      <c r="AW14"/>
      <c r="AX14"/>
    </row>
    <row r="15" spans="1:50" ht="15.75">
      <c r="A15" s="35" t="s">
        <v>41</v>
      </c>
      <c r="B15" s="44">
        <f t="shared" si="0"/>
        <v>6</v>
      </c>
      <c r="C15" s="40">
        <v>0.6579999999999999</v>
      </c>
      <c r="D15" s="40">
        <v>0.672</v>
      </c>
      <c r="E15" s="41">
        <v>0.635</v>
      </c>
      <c r="F15" s="40">
        <v>0.318</v>
      </c>
      <c r="G15" s="40">
        <v>0.318</v>
      </c>
      <c r="H15" s="41">
        <v>0.36200000000000004</v>
      </c>
      <c r="I15" s="3"/>
      <c r="J15"/>
      <c r="K15" s="35" t="s">
        <v>41</v>
      </c>
      <c r="L15" s="45">
        <f t="shared" si="1"/>
        <v>6</v>
      </c>
      <c r="M15" s="38">
        <v>0.433</v>
      </c>
      <c r="N15" s="38">
        <v>0.39</v>
      </c>
      <c r="O15" s="37">
        <v>0.505</v>
      </c>
      <c r="P15" s="38">
        <v>0.551</v>
      </c>
      <c r="Q15" s="38">
        <v>0.589</v>
      </c>
      <c r="R15" s="37">
        <v>0.49</v>
      </c>
      <c r="S15"/>
      <c r="T15"/>
      <c r="U15"/>
      <c r="V15"/>
      <c r="W15"/>
      <c r="X15"/>
      <c r="Y15"/>
      <c r="Z15"/>
      <c r="AA15"/>
      <c r="AB15"/>
      <c r="AC15"/>
      <c r="AD15"/>
      <c r="AE15"/>
      <c r="AF15"/>
      <c r="AG15"/>
      <c r="AH15"/>
      <c r="AI15"/>
      <c r="AJ15"/>
      <c r="AK15"/>
      <c r="AL15"/>
      <c r="AM15"/>
      <c r="AN15"/>
      <c r="AO15"/>
      <c r="AP15"/>
      <c r="AQ15"/>
      <c r="AR15"/>
      <c r="AS15"/>
      <c r="AT15"/>
      <c r="AU15"/>
      <c r="AV15"/>
      <c r="AW15"/>
      <c r="AX15"/>
    </row>
    <row r="16" spans="1:50" ht="15.75">
      <c r="A16" s="35" t="s">
        <v>42</v>
      </c>
      <c r="B16" s="44">
        <f t="shared" si="0"/>
        <v>7</v>
      </c>
      <c r="C16" s="40">
        <v>0.6659999999999999</v>
      </c>
      <c r="D16" s="40">
        <v>0.659</v>
      </c>
      <c r="E16" s="41">
        <v>0.677</v>
      </c>
      <c r="F16" s="40">
        <v>0.308</v>
      </c>
      <c r="G16" s="40">
        <v>0.305</v>
      </c>
      <c r="H16" s="41">
        <v>0.313</v>
      </c>
      <c r="I16" s="3"/>
      <c r="J16"/>
      <c r="K16" s="35" t="s">
        <v>42</v>
      </c>
      <c r="L16" s="45">
        <f t="shared" si="1"/>
        <v>7</v>
      </c>
      <c r="M16" s="38">
        <v>0.475</v>
      </c>
      <c r="N16" s="38">
        <v>0.447</v>
      </c>
      <c r="O16" s="37">
        <v>0.52</v>
      </c>
      <c r="P16" s="38">
        <v>0.504</v>
      </c>
      <c r="Q16" s="38">
        <v>0.5329999999999999</v>
      </c>
      <c r="R16" s="37">
        <v>0.457</v>
      </c>
      <c r="S16"/>
      <c r="T16"/>
      <c r="U16"/>
      <c r="V16"/>
      <c r="W16"/>
      <c r="X16"/>
      <c r="Y16"/>
      <c r="Z16"/>
      <c r="AA16"/>
      <c r="AB16"/>
      <c r="AC16"/>
      <c r="AD16"/>
      <c r="AE16"/>
      <c r="AF16"/>
      <c r="AG16"/>
      <c r="AH16"/>
      <c r="AI16"/>
      <c r="AJ16"/>
      <c r="AK16"/>
      <c r="AL16"/>
      <c r="AM16"/>
      <c r="AN16"/>
      <c r="AO16"/>
      <c r="AP16"/>
      <c r="AQ16"/>
      <c r="AR16"/>
      <c r="AS16"/>
      <c r="AT16"/>
      <c r="AU16"/>
      <c r="AV16"/>
      <c r="AW16"/>
      <c r="AX16"/>
    </row>
    <row r="17" spans="1:55" ht="15.75">
      <c r="A17" s="35" t="s">
        <v>43</v>
      </c>
      <c r="B17" s="44">
        <f t="shared" si="0"/>
        <v>8</v>
      </c>
      <c r="C17" s="40">
        <v>0.701</v>
      </c>
      <c r="D17" s="40">
        <v>0.6859999999999999</v>
      </c>
      <c r="E17" s="41">
        <v>0.7240000000000001</v>
      </c>
      <c r="F17" s="40">
        <v>0.27699999999999997</v>
      </c>
      <c r="G17" s="40">
        <v>0.281</v>
      </c>
      <c r="H17" s="41">
        <v>0.27</v>
      </c>
      <c r="I17" s="3"/>
      <c r="J17"/>
      <c r="K17" s="35" t="s">
        <v>43</v>
      </c>
      <c r="L17" s="45">
        <f t="shared" si="1"/>
        <v>8</v>
      </c>
      <c r="M17" s="38">
        <v>0.423</v>
      </c>
      <c r="N17" s="38">
        <v>0.429</v>
      </c>
      <c r="O17" s="37">
        <v>0.413</v>
      </c>
      <c r="P17" s="38">
        <v>0.5529999999999999</v>
      </c>
      <c r="Q17" s="38">
        <v>0.541</v>
      </c>
      <c r="R17" s="37">
        <v>0.574</v>
      </c>
      <c r="S17"/>
      <c r="T17"/>
      <c r="U17"/>
      <c r="V17"/>
      <c r="W17"/>
      <c r="X17"/>
      <c r="Y17"/>
      <c r="Z17"/>
      <c r="AA17"/>
      <c r="AB17"/>
      <c r="AC17"/>
      <c r="AD17"/>
      <c r="AE17"/>
      <c r="AF17"/>
      <c r="AG17"/>
      <c r="AH17"/>
      <c r="AI17" s="52"/>
      <c r="AJ17"/>
      <c r="AK17"/>
      <c r="AL17"/>
      <c r="AM17"/>
      <c r="AN17"/>
      <c r="AO17"/>
      <c r="AP17"/>
      <c r="AQ17"/>
      <c r="AR17"/>
      <c r="AS17"/>
      <c r="AT17"/>
      <c r="AU17"/>
      <c r="AV17"/>
      <c r="AW17"/>
      <c r="AX17"/>
      <c r="AY17"/>
      <c r="AZ17"/>
      <c r="BA17"/>
      <c r="BB17"/>
      <c r="BC17"/>
    </row>
    <row r="18" spans="1:55" ht="15.75">
      <c r="A18" s="35" t="s">
        <v>44</v>
      </c>
      <c r="B18" s="44">
        <f t="shared" si="0"/>
        <v>9</v>
      </c>
      <c r="C18" s="40">
        <v>0.591</v>
      </c>
      <c r="D18" s="40">
        <v>0.6659999999999999</v>
      </c>
      <c r="E18" s="41">
        <v>0.48</v>
      </c>
      <c r="F18" s="40">
        <v>0.37</v>
      </c>
      <c r="G18" s="40">
        <v>0.287</v>
      </c>
      <c r="H18" s="41">
        <v>0.493</v>
      </c>
      <c r="I18" s="3"/>
      <c r="J18"/>
      <c r="K18" s="35" t="s">
        <v>44</v>
      </c>
      <c r="L18" s="45">
        <f t="shared" si="1"/>
        <v>9</v>
      </c>
      <c r="M18" s="38">
        <v>0.386</v>
      </c>
      <c r="N18" s="38">
        <v>0.37</v>
      </c>
      <c r="O18" s="37">
        <v>0.41</v>
      </c>
      <c r="P18" s="38">
        <v>0.591</v>
      </c>
      <c r="Q18" s="38">
        <v>0.602</v>
      </c>
      <c r="R18" s="37">
        <v>0.574</v>
      </c>
      <c r="S18"/>
      <c r="T18"/>
      <c r="U18"/>
      <c r="V18"/>
      <c r="W18"/>
      <c r="X18"/>
      <c r="Y18"/>
      <c r="Z18"/>
      <c r="AA18"/>
      <c r="AB18"/>
      <c r="AC18"/>
      <c r="AD18"/>
      <c r="AE18"/>
      <c r="AF18"/>
      <c r="AG18"/>
      <c r="AH18"/>
      <c r="AI18" s="52"/>
      <c r="AJ18"/>
      <c r="AK18"/>
      <c r="AL18"/>
      <c r="AM18"/>
      <c r="AN18"/>
      <c r="AO18"/>
      <c r="AP18"/>
      <c r="AQ18"/>
      <c r="AR18"/>
      <c r="AS18"/>
      <c r="AT18"/>
      <c r="AU18"/>
      <c r="AV18"/>
      <c r="AW18"/>
      <c r="AX18"/>
      <c r="AY18"/>
      <c r="AZ18"/>
      <c r="BA18"/>
      <c r="BB18"/>
      <c r="BC18"/>
    </row>
    <row r="19" spans="1:55" ht="15.75">
      <c r="A19" s="35" t="s">
        <v>45</v>
      </c>
      <c r="B19" s="50">
        <f t="shared" si="0"/>
        <v>10</v>
      </c>
      <c r="C19" s="51">
        <v>0.556</v>
      </c>
      <c r="D19" s="51">
        <v>0.5489999999999999</v>
      </c>
      <c r="E19" s="51">
        <v>0.5670000000000001</v>
      </c>
      <c r="F19" s="51">
        <v>0.365</v>
      </c>
      <c r="G19" s="51">
        <v>0.36700000000000005</v>
      </c>
      <c r="H19" s="41">
        <v>0.36200000000000004</v>
      </c>
      <c r="I19" s="5"/>
      <c r="J19"/>
      <c r="K19" s="35" t="s">
        <v>45</v>
      </c>
      <c r="L19" s="53">
        <f t="shared" si="1"/>
        <v>10</v>
      </c>
      <c r="M19" s="36">
        <v>0.44799999999999995</v>
      </c>
      <c r="N19" s="36">
        <v>0.505</v>
      </c>
      <c r="O19" s="36">
        <v>0.363</v>
      </c>
      <c r="P19" s="36">
        <v>0.501</v>
      </c>
      <c r="Q19" s="36">
        <v>0.429</v>
      </c>
      <c r="R19" s="37">
        <v>0.61</v>
      </c>
      <c r="S19"/>
      <c r="T19"/>
      <c r="U19"/>
      <c r="V19"/>
      <c r="W19"/>
      <c r="X19"/>
      <c r="Y19"/>
      <c r="Z19"/>
      <c r="AA19"/>
      <c r="AB19"/>
      <c r="AC19"/>
      <c r="AD19"/>
      <c r="AE19"/>
      <c r="AF19"/>
      <c r="AG19"/>
      <c r="AH19"/>
      <c r="AI19" s="52"/>
      <c r="AJ19"/>
      <c r="AK19"/>
      <c r="AL19"/>
      <c r="AM19"/>
      <c r="AN19"/>
      <c r="AO19"/>
      <c r="AP19"/>
      <c r="AQ19"/>
      <c r="AR19"/>
      <c r="AS19"/>
      <c r="AT19"/>
      <c r="AU19"/>
      <c r="AV19"/>
      <c r="AW19"/>
      <c r="AX19"/>
      <c r="AY19"/>
      <c r="AZ19"/>
      <c r="BA19"/>
      <c r="BB19"/>
      <c r="BC19"/>
    </row>
    <row r="20" spans="1:55" ht="15.75">
      <c r="A20" s="54" t="s">
        <v>36</v>
      </c>
      <c r="B20" s="19">
        <v>11</v>
      </c>
      <c r="C20" s="38">
        <f>0.445+0.267</f>
        <v>0.712</v>
      </c>
      <c r="D20" s="38">
        <f>0.378+0.31</f>
        <v>0.688</v>
      </c>
      <c r="E20" s="38">
        <f>0.547+0.203</f>
        <v>0.75</v>
      </c>
      <c r="F20" s="38">
        <v>0.27</v>
      </c>
      <c r="G20" s="38">
        <f>0.084+0.203</f>
        <v>0.28700000000000003</v>
      </c>
      <c r="H20" s="37">
        <f>0.034+0.186</f>
        <v>0.22000000000000003</v>
      </c>
      <c r="I20" s="5"/>
      <c r="J20"/>
      <c r="K20" s="35" t="s">
        <v>36</v>
      </c>
      <c r="L20" s="19">
        <v>11</v>
      </c>
      <c r="M20" s="36">
        <v>0.426</v>
      </c>
      <c r="N20" s="36">
        <v>0.45399999999999996</v>
      </c>
      <c r="O20" s="36">
        <v>0.384</v>
      </c>
      <c r="P20" s="36">
        <v>0.555</v>
      </c>
      <c r="Q20" s="36">
        <v>0.5329999999999999</v>
      </c>
      <c r="R20" s="37">
        <v>0.588</v>
      </c>
      <c r="S20"/>
      <c r="T20"/>
      <c r="U20"/>
      <c r="V20"/>
      <c r="W20"/>
      <c r="X20"/>
      <c r="Y20"/>
      <c r="Z20"/>
      <c r="AA20"/>
      <c r="AB20"/>
      <c r="AC20" t="s">
        <v>46</v>
      </c>
      <c r="AD20"/>
      <c r="AE20"/>
      <c r="AF20"/>
      <c r="AG20"/>
      <c r="AH20"/>
      <c r="AI20" s="52"/>
      <c r="AJ20"/>
      <c r="AK20"/>
      <c r="AL20"/>
      <c r="AM20"/>
      <c r="AN20"/>
      <c r="AO20"/>
      <c r="AP20"/>
      <c r="AQ20"/>
      <c r="AR20"/>
      <c r="AS20"/>
      <c r="AT20"/>
      <c r="AU20"/>
      <c r="AV20"/>
      <c r="AW20"/>
      <c r="AX20"/>
      <c r="AY20"/>
      <c r="AZ20"/>
      <c r="BA20"/>
      <c r="BB20"/>
      <c r="BC20"/>
    </row>
    <row r="21" spans="1:55" ht="15.75">
      <c r="A21" s="55" t="s">
        <v>47</v>
      </c>
      <c r="B21" s="56">
        <v>12</v>
      </c>
      <c r="C21" s="57">
        <v>0.23</v>
      </c>
      <c r="D21" s="57">
        <v>0.23</v>
      </c>
      <c r="E21" s="57">
        <v>0.23</v>
      </c>
      <c r="F21" s="57">
        <v>0.29</v>
      </c>
      <c r="G21" s="57">
        <v>0.3</v>
      </c>
      <c r="H21" s="58">
        <v>0.27</v>
      </c>
      <c r="I21" s="56"/>
      <c r="J21"/>
      <c r="K21" s="59" t="s">
        <v>47</v>
      </c>
      <c r="L21" s="56">
        <v>12</v>
      </c>
      <c r="M21" s="57">
        <v>0.41</v>
      </c>
      <c r="N21" s="57">
        <v>0.44</v>
      </c>
      <c r="O21" s="57">
        <v>0.35</v>
      </c>
      <c r="P21" s="57">
        <v>0.21</v>
      </c>
      <c r="Q21" s="57">
        <v>0.17</v>
      </c>
      <c r="R21" s="58">
        <v>0.26</v>
      </c>
      <c r="S21"/>
      <c r="T21"/>
      <c r="U21"/>
      <c r="V21"/>
      <c r="W21"/>
      <c r="X21"/>
      <c r="Y21"/>
      <c r="Z21"/>
      <c r="AA21"/>
      <c r="AB21"/>
      <c r="AC21"/>
      <c r="AD21"/>
      <c r="AE21"/>
      <c r="AF21"/>
      <c r="AG21"/>
      <c r="AH21"/>
      <c r="AI21" s="52"/>
      <c r="AJ21"/>
      <c r="AK21"/>
      <c r="AL21"/>
      <c r="AM21"/>
      <c r="AN21"/>
      <c r="AO21"/>
      <c r="AP21"/>
      <c r="AQ21"/>
      <c r="AR21"/>
      <c r="AS21"/>
      <c r="AT21"/>
      <c r="AU21"/>
      <c r="AV21"/>
      <c r="AW21"/>
      <c r="AX21"/>
      <c r="AY21"/>
      <c r="AZ21"/>
      <c r="BA21"/>
      <c r="BB21"/>
      <c r="BC21"/>
    </row>
    <row r="22" spans="1:47" ht="15.75">
      <c r="A22" s="60" t="s">
        <v>48</v>
      </c>
      <c r="B22" s="56">
        <v>13</v>
      </c>
      <c r="C22" s="57">
        <v>0.63</v>
      </c>
      <c r="D22" s="57">
        <v>0.61</v>
      </c>
      <c r="E22" s="57">
        <v>0.65</v>
      </c>
      <c r="F22" s="57">
        <v>0.33</v>
      </c>
      <c r="G22" s="57">
        <v>0.33</v>
      </c>
      <c r="H22" s="58">
        <v>0.33</v>
      </c>
      <c r="I22" s="56"/>
      <c r="J22"/>
      <c r="K22" s="55" t="s">
        <v>48</v>
      </c>
      <c r="L22" s="56">
        <v>13</v>
      </c>
      <c r="M22" s="57">
        <v>0.39</v>
      </c>
      <c r="N22" s="57">
        <v>0.43</v>
      </c>
      <c r="O22" s="57">
        <v>0.34</v>
      </c>
      <c r="P22" s="57">
        <v>0.57</v>
      </c>
      <c r="Q22" s="57">
        <v>0.51</v>
      </c>
      <c r="R22" s="58">
        <v>0.65</v>
      </c>
      <c r="S22"/>
      <c r="T22"/>
      <c r="U22"/>
      <c r="V22"/>
      <c r="W22"/>
      <c r="X22"/>
      <c r="Y22"/>
      <c r="Z22"/>
      <c r="AA22"/>
      <c r="AB22"/>
      <c r="AC22"/>
      <c r="AD22"/>
      <c r="AE22"/>
      <c r="AF22"/>
      <c r="AG22"/>
      <c r="AH22"/>
      <c r="AI22" s="52"/>
      <c r="AJ22"/>
      <c r="AK22"/>
      <c r="AL22"/>
      <c r="AM22"/>
      <c r="AN22"/>
      <c r="AO22"/>
      <c r="AP22"/>
      <c r="AQ22" s="49"/>
      <c r="AR22" s="49"/>
      <c r="AS22" s="49"/>
      <c r="AT22" s="49"/>
      <c r="AU22" s="3"/>
    </row>
    <row r="23" spans="1:47" ht="15.75">
      <c r="A23" s="61" t="s">
        <v>49</v>
      </c>
      <c r="B23" s="62">
        <v>14</v>
      </c>
      <c r="C23" s="63">
        <v>0.7</v>
      </c>
      <c r="D23" s="63">
        <v>0.69</v>
      </c>
      <c r="E23" s="63">
        <v>0.72</v>
      </c>
      <c r="F23" s="63">
        <v>0.27</v>
      </c>
      <c r="G23" s="63">
        <v>0.27</v>
      </c>
      <c r="H23" s="64">
        <v>0.26</v>
      </c>
      <c r="I23" s="56"/>
      <c r="J23"/>
      <c r="K23" s="61" t="s">
        <v>49</v>
      </c>
      <c r="L23" s="62">
        <v>14</v>
      </c>
      <c r="M23" s="63">
        <v>0.36</v>
      </c>
      <c r="N23" s="63">
        <v>0.31</v>
      </c>
      <c r="O23" s="63">
        <v>0.43</v>
      </c>
      <c r="P23" s="63">
        <v>0.62</v>
      </c>
      <c r="Q23" s="63">
        <v>0.66</v>
      </c>
      <c r="R23" s="64">
        <v>0.55</v>
      </c>
      <c r="S23"/>
      <c r="T23"/>
      <c r="U23"/>
      <c r="V23"/>
      <c r="W23"/>
      <c r="X23"/>
      <c r="Y23"/>
      <c r="Z23"/>
      <c r="AA23"/>
      <c r="AB23"/>
      <c r="AC23"/>
      <c r="AD23"/>
      <c r="AE23"/>
      <c r="AF23"/>
      <c r="AG23"/>
      <c r="AH23"/>
      <c r="AI23" s="52"/>
      <c r="AJ23"/>
      <c r="AK23"/>
      <c r="AL23"/>
      <c r="AM23"/>
      <c r="AN23"/>
      <c r="AO23"/>
      <c r="AP23"/>
      <c r="AQ23" s="49"/>
      <c r="AR23" s="49"/>
      <c r="AS23" s="49"/>
      <c r="AT23" s="49"/>
      <c r="AU23" s="3"/>
    </row>
    <row r="24" spans="1:47" ht="15.75">
      <c r="A24" s="52" t="s">
        <v>50</v>
      </c>
      <c r="B24" s="52"/>
      <c r="C24" s="52"/>
      <c r="D24" s="52"/>
      <c r="E24" s="52"/>
      <c r="F24" s="52"/>
      <c r="G24" s="52"/>
      <c r="H24" s="52"/>
      <c r="I24" s="52"/>
      <c r="J24"/>
      <c r="K24" s="52" t="s">
        <v>51</v>
      </c>
      <c r="L24" s="52"/>
      <c r="M24" s="52"/>
      <c r="N24" s="65"/>
      <c r="O24" s="52"/>
      <c r="P24" s="52"/>
      <c r="Q24"/>
      <c r="R24"/>
      <c r="S24" s="52"/>
      <c r="T24" s="52"/>
      <c r="U24"/>
      <c r="V24"/>
      <c r="W24"/>
      <c r="X24"/>
      <c r="Y24"/>
      <c r="Z24"/>
      <c r="AA24"/>
      <c r="AB24"/>
      <c r="AC24"/>
      <c r="AD24"/>
      <c r="AE24"/>
      <c r="AF24"/>
      <c r="AG24"/>
      <c r="AH24"/>
      <c r="AI24" s="52"/>
      <c r="AJ24"/>
      <c r="AK24"/>
      <c r="AL24"/>
      <c r="AM24"/>
      <c r="AN24"/>
      <c r="AO24"/>
      <c r="AP24"/>
      <c r="AQ24" s="49"/>
      <c r="AR24" s="49"/>
      <c r="AS24" s="49"/>
      <c r="AT24" s="49"/>
      <c r="AU24" s="3"/>
    </row>
    <row r="25" spans="1:47" ht="15.75">
      <c r="A25" s="52" t="s">
        <v>52</v>
      </c>
      <c r="B25" s="52"/>
      <c r="C25" s="52"/>
      <c r="D25" s="52"/>
      <c r="E25" s="52"/>
      <c r="F25" s="52"/>
      <c r="G25" s="52"/>
      <c r="H25" s="52"/>
      <c r="I25" s="52"/>
      <c r="J25"/>
      <c r="K25" s="52" t="s">
        <v>53</v>
      </c>
      <c r="L25" s="52"/>
      <c r="M25" s="52"/>
      <c r="N25" s="52"/>
      <c r="O25" s="52"/>
      <c r="P25" s="52"/>
      <c r="Q25"/>
      <c r="R25"/>
      <c r="S25" s="52"/>
      <c r="T25" s="52"/>
      <c r="U25"/>
      <c r="V25"/>
      <c r="W25"/>
      <c r="X25"/>
      <c r="Y25"/>
      <c r="Z25"/>
      <c r="AA25"/>
      <c r="AB25"/>
      <c r="AC25"/>
      <c r="AD25"/>
      <c r="AE25"/>
      <c r="AF25"/>
      <c r="AG25"/>
      <c r="AH25"/>
      <c r="AI25" s="52"/>
      <c r="AJ25"/>
      <c r="AK25"/>
      <c r="AL25"/>
      <c r="AM25"/>
      <c r="AN25"/>
      <c r="AO25"/>
      <c r="AP25"/>
      <c r="AQ25" s="49"/>
      <c r="AR25" s="49"/>
      <c r="AS25" s="49"/>
      <c r="AT25" s="49"/>
      <c r="AU25" s="3"/>
    </row>
    <row r="26" spans="1:47" ht="15.75">
      <c r="A26" s="52" t="s">
        <v>54</v>
      </c>
      <c r="B26" s="52"/>
      <c r="C26" s="52"/>
      <c r="D26" s="52"/>
      <c r="E26" s="52"/>
      <c r="F26" s="52"/>
      <c r="G26" s="52"/>
      <c r="H26" s="52"/>
      <c r="I26" s="52"/>
      <c r="J26"/>
      <c r="K26" s="52"/>
      <c r="L26" s="52"/>
      <c r="M26" s="52"/>
      <c r="N26" s="52"/>
      <c r="O26" s="52"/>
      <c r="P26" s="52"/>
      <c r="Q26" s="52"/>
      <c r="R26" s="66"/>
      <c r="S26"/>
      <c r="T26"/>
      <c r="U26"/>
      <c r="V26"/>
      <c r="W26"/>
      <c r="X26"/>
      <c r="Y26"/>
      <c r="Z26"/>
      <c r="AA26"/>
      <c r="AB26"/>
      <c r="AC26"/>
      <c r="AD26"/>
      <c r="AE26"/>
      <c r="AF26"/>
      <c r="AG26"/>
      <c r="AH26"/>
      <c r="AI26" s="52"/>
      <c r="AJ26"/>
      <c r="AK26"/>
      <c r="AL26"/>
      <c r="AM26"/>
      <c r="AN26"/>
      <c r="AO26"/>
      <c r="AP26"/>
      <c r="AQ26" s="49"/>
      <c r="AR26" s="49"/>
      <c r="AS26" s="49"/>
      <c r="AT26" s="49"/>
      <c r="AU26" s="3"/>
    </row>
    <row r="27" spans="1:47" ht="15.75">
      <c r="A27"/>
      <c r="B27"/>
      <c r="C27"/>
      <c r="D27"/>
      <c r="E27"/>
      <c r="F27"/>
      <c r="G27"/>
      <c r="H27"/>
      <c r="I27"/>
      <c r="J27"/>
      <c r="K27"/>
      <c r="L27"/>
      <c r="M27"/>
      <c r="N27"/>
      <c r="O27"/>
      <c r="P27"/>
      <c r="Q27"/>
      <c r="R27"/>
      <c r="S27"/>
      <c r="T27"/>
      <c r="U27"/>
      <c r="V27"/>
      <c r="W27"/>
      <c r="X27"/>
      <c r="Y27"/>
      <c r="Z27"/>
      <c r="AA27"/>
      <c r="AB27"/>
      <c r="AC27"/>
      <c r="AD27"/>
      <c r="AE27" s="49"/>
      <c r="AF27" s="49"/>
      <c r="AG27" s="49"/>
      <c r="AH27" s="49"/>
      <c r="AI27" s="49"/>
      <c r="AJ27" s="49"/>
      <c r="AK27" s="49"/>
      <c r="AL27" s="49"/>
      <c r="AM27" s="49"/>
      <c r="AN27" s="49"/>
      <c r="AO27" s="49"/>
      <c r="AP27" s="49"/>
      <c r="AQ27" s="49"/>
      <c r="AR27" s="49"/>
      <c r="AS27" s="49"/>
      <c r="AT27" s="49"/>
      <c r="AU27" s="3"/>
    </row>
    <row r="28" spans="1:47" ht="15.75">
      <c r="A28"/>
      <c r="B28"/>
      <c r="C28"/>
      <c r="D28"/>
      <c r="E28"/>
      <c r="F28"/>
      <c r="G28"/>
      <c r="H28"/>
      <c r="I28" t="s">
        <v>46</v>
      </c>
      <c r="J28"/>
      <c r="K28"/>
      <c r="L28"/>
      <c r="M28"/>
      <c r="N28"/>
      <c r="O28"/>
      <c r="P28"/>
      <c r="Q28"/>
      <c r="R28"/>
      <c r="S28"/>
      <c r="T28"/>
      <c r="U28"/>
      <c r="V28"/>
      <c r="W28"/>
      <c r="X28"/>
      <c r="Y28"/>
      <c r="Z28"/>
      <c r="AA28"/>
      <c r="AB28"/>
      <c r="AC28"/>
      <c r="AD28"/>
      <c r="AE28" s="49"/>
      <c r="AF28" s="49"/>
      <c r="AG28" s="49"/>
      <c r="AH28" s="49"/>
      <c r="AI28" s="49"/>
      <c r="AJ28" s="49"/>
      <c r="AK28" s="49"/>
      <c r="AL28" s="49"/>
      <c r="AM28" s="49"/>
      <c r="AN28" s="49"/>
      <c r="AO28" s="49"/>
      <c r="AP28" s="49"/>
      <c r="AQ28" s="49"/>
      <c r="AR28" s="49"/>
      <c r="AS28" s="49"/>
      <c r="AT28" s="49"/>
      <c r="AU28" s="3"/>
    </row>
    <row r="29" spans="1:47" ht="15.75">
      <c r="A29"/>
      <c r="B29"/>
      <c r="C29"/>
      <c r="D29"/>
      <c r="E29"/>
      <c r="F29"/>
      <c r="G29"/>
      <c r="H29"/>
      <c r="I29"/>
      <c r="J29"/>
      <c r="K29"/>
      <c r="L29"/>
      <c r="M29"/>
      <c r="N29"/>
      <c r="O29"/>
      <c r="P29"/>
      <c r="Q29"/>
      <c r="R29"/>
      <c r="S29" s="52"/>
      <c r="T29" s="52"/>
      <c r="U29" s="52"/>
      <c r="V29" s="52"/>
      <c r="W29" s="52"/>
      <c r="X29" s="52"/>
      <c r="Y29" s="52"/>
      <c r="Z29" s="52"/>
      <c r="AA29" s="67"/>
      <c r="AB29" s="52"/>
      <c r="AC29" s="52"/>
      <c r="AD29" s="52"/>
      <c r="AE29" s="52"/>
      <c r="AF29" s="49"/>
      <c r="AG29" s="49"/>
      <c r="AH29" s="49"/>
      <c r="AI29" s="49"/>
      <c r="AJ29" s="49"/>
      <c r="AK29" s="49"/>
      <c r="AL29" s="49"/>
      <c r="AM29" s="49"/>
      <c r="AN29" s="49"/>
      <c r="AO29" s="49"/>
      <c r="AP29" s="49"/>
      <c r="AQ29" s="49"/>
      <c r="AR29" s="49"/>
      <c r="AS29" s="49"/>
      <c r="AT29" s="49"/>
      <c r="AU29" s="3"/>
    </row>
    <row r="30" spans="1:47" ht="15.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s="49"/>
      <c r="AU30" s="3"/>
    </row>
    <row r="31" spans="1:47" ht="15.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s="49"/>
      <c r="AU31" s="3"/>
    </row>
    <row r="32" spans="1:45" ht="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45" ht="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row>
    <row r="34" spans="1:45" ht="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row>
    <row r="35" spans="1:45" ht="15">
      <c r="A35"/>
      <c r="B35"/>
      <c r="C35"/>
      <c r="D35"/>
      <c r="E35"/>
      <c r="F35"/>
      <c r="G35"/>
      <c r="H35"/>
      <c r="I35"/>
      <c r="J35"/>
      <c r="K35"/>
      <c r="L35"/>
      <c r="M35"/>
      <c r="N35"/>
      <c r="O35"/>
      <c r="P35"/>
      <c r="Q35"/>
      <c r="R35"/>
      <c r="S35"/>
      <c r="T35"/>
      <c r="U35"/>
      <c r="V35" s="66"/>
      <c r="W35"/>
      <c r="X35"/>
      <c r="Y35" s="66"/>
      <c r="Z35"/>
      <c r="AA35"/>
      <c r="AB35" s="66"/>
      <c r="AC35"/>
      <c r="AD35"/>
      <c r="AE35" s="66"/>
      <c r="AF35"/>
      <c r="AG35"/>
      <c r="AH35"/>
      <c r="AI35"/>
      <c r="AJ35"/>
      <c r="AK35"/>
      <c r="AL35"/>
      <c r="AM35"/>
      <c r="AN35"/>
      <c r="AO35"/>
      <c r="AP35"/>
      <c r="AQ35"/>
      <c r="AR35"/>
      <c r="AS35"/>
    </row>
    <row r="36" spans="1:41" ht="15">
      <c r="A36"/>
      <c r="B36"/>
      <c r="C36"/>
      <c r="D36"/>
      <c r="E36"/>
      <c r="F36"/>
      <c r="G36"/>
      <c r="H36"/>
      <c r="I36"/>
      <c r="J36"/>
      <c r="K36"/>
      <c r="L36"/>
      <c r="M36"/>
      <c r="N36"/>
      <c r="O36"/>
      <c r="P36"/>
      <c r="Q36"/>
      <c r="R36" s="66"/>
      <c r="S36"/>
      <c r="T36"/>
      <c r="U36"/>
      <c r="V36"/>
      <c r="W36"/>
      <c r="X36"/>
      <c r="Y36"/>
      <c r="Z36"/>
      <c r="AA36"/>
      <c r="AB36"/>
      <c r="AC36"/>
      <c r="AD36"/>
      <c r="AE36"/>
      <c r="AF36"/>
      <c r="AG36"/>
      <c r="AH36"/>
      <c r="AI36"/>
      <c r="AJ36"/>
      <c r="AK36"/>
      <c r="AL36"/>
      <c r="AM36"/>
      <c r="AN36"/>
      <c r="AO36"/>
    </row>
    <row r="37" spans="1:41" ht="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ht="15.75">
      <c r="A38"/>
      <c r="B38"/>
      <c r="C38"/>
      <c r="D38"/>
      <c r="E38"/>
      <c r="F38"/>
      <c r="G38"/>
      <c r="H38"/>
      <c r="I38"/>
      <c r="J38"/>
      <c r="K38"/>
      <c r="L38"/>
      <c r="M38" s="3"/>
      <c r="N38"/>
      <c r="O38"/>
      <c r="P38"/>
      <c r="Q38"/>
      <c r="R38"/>
      <c r="S38"/>
      <c r="T38"/>
      <c r="U38"/>
      <c r="V38"/>
      <c r="W38"/>
      <c r="X38"/>
      <c r="Y38"/>
      <c r="Z38"/>
      <c r="AA38"/>
      <c r="AB38"/>
      <c r="AC38"/>
      <c r="AD38"/>
      <c r="AE38"/>
      <c r="AF38"/>
      <c r="AG38"/>
      <c r="AH38"/>
      <c r="AI38"/>
      <c r="AJ38"/>
      <c r="AK38"/>
      <c r="AL38"/>
      <c r="AM38"/>
      <c r="AN38"/>
      <c r="AO38"/>
    </row>
    <row r="39" spans="1:41"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row>
    <row r="40" spans="1:41" ht="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row>
    <row r="41" spans="1:42" ht="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row>
    <row r="42" spans="1:42" ht="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row>
    <row r="43" spans="1:42" ht="15">
      <c r="A43"/>
      <c r="B43"/>
      <c r="C43"/>
      <c r="D43"/>
      <c r="E43"/>
      <c r="F43"/>
      <c r="G43"/>
      <c r="H43"/>
      <c r="I43"/>
      <c r="J43"/>
      <c r="K43"/>
      <c r="L43"/>
      <c r="M43"/>
      <c r="N43"/>
      <c r="O43"/>
      <c r="P43"/>
      <c r="Q43"/>
      <c r="R43"/>
      <c r="S43" s="68"/>
      <c r="T43" s="69"/>
      <c r="U43" s="70"/>
      <c r="V43" s="70"/>
      <c r="W43" s="70"/>
      <c r="X43" s="70"/>
      <c r="Y43" s="70"/>
      <c r="Z43" s="70"/>
      <c r="AA43"/>
      <c r="AB43"/>
      <c r="AC43"/>
      <c r="AD43"/>
      <c r="AE43"/>
      <c r="AF43"/>
      <c r="AG43"/>
      <c r="AH43"/>
      <c r="AI43"/>
      <c r="AJ43"/>
      <c r="AK43"/>
      <c r="AL43"/>
      <c r="AM43"/>
      <c r="AN43"/>
      <c r="AO43"/>
      <c r="AP43"/>
    </row>
    <row r="44" spans="1:42" ht="15.75">
      <c r="A44"/>
      <c r="B44"/>
      <c r="C44"/>
      <c r="D44"/>
      <c r="E44"/>
      <c r="F44"/>
      <c r="G44"/>
      <c r="H44"/>
      <c r="I44"/>
      <c r="J44"/>
      <c r="K44"/>
      <c r="L44"/>
      <c r="M44"/>
      <c r="N44"/>
      <c r="O44"/>
      <c r="P44"/>
      <c r="Q44"/>
      <c r="R44"/>
      <c r="S44" s="5"/>
      <c r="T44" s="5"/>
      <c r="U44" s="5"/>
      <c r="V44" s="5"/>
      <c r="W44" s="5"/>
      <c r="X44" s="5"/>
      <c r="Y44" s="5"/>
      <c r="Z44" s="5"/>
      <c r="AA44" s="5"/>
      <c r="AB44" s="5"/>
      <c r="AC44" s="3"/>
      <c r="AD44"/>
      <c r="AE44"/>
      <c r="AF44"/>
      <c r="AG44"/>
      <c r="AH44"/>
      <c r="AI44"/>
      <c r="AJ44"/>
      <c r="AK44"/>
      <c r="AL44"/>
      <c r="AM44"/>
      <c r="AN44"/>
      <c r="AO44"/>
      <c r="AP44"/>
    </row>
    <row r="45" spans="1:42" ht="15.75">
      <c r="A45"/>
      <c r="B45"/>
      <c r="C45"/>
      <c r="D45"/>
      <c r="E45"/>
      <c r="F45"/>
      <c r="G45"/>
      <c r="H45"/>
      <c r="I45"/>
      <c r="J45"/>
      <c r="K45"/>
      <c r="L45"/>
      <c r="M45"/>
      <c r="N45"/>
      <c r="O45"/>
      <c r="P45"/>
      <c r="Q45"/>
      <c r="R45"/>
      <c r="S45" s="5"/>
      <c r="T45" s="5"/>
      <c r="U45" s="5"/>
      <c r="V45" s="5"/>
      <c r="W45" s="5"/>
      <c r="X45" s="5"/>
      <c r="Y45" s="5"/>
      <c r="Z45" s="5"/>
      <c r="AA45" s="5"/>
      <c r="AB45" s="5"/>
      <c r="AC45" s="3"/>
      <c r="AD45"/>
      <c r="AE45"/>
      <c r="AF45"/>
      <c r="AG45"/>
      <c r="AH45"/>
      <c r="AI45"/>
      <c r="AJ45"/>
      <c r="AK45"/>
      <c r="AL45"/>
      <c r="AM45"/>
      <c r="AN45"/>
      <c r="AO45"/>
      <c r="AP45"/>
    </row>
    <row r="46" spans="1:31" ht="15.75">
      <c r="A46"/>
      <c r="B46"/>
      <c r="C46"/>
      <c r="D46"/>
      <c r="E46"/>
      <c r="F46"/>
      <c r="G46"/>
      <c r="H46"/>
      <c r="I46"/>
      <c r="J46"/>
      <c r="K46"/>
      <c r="L46"/>
      <c r="M46"/>
      <c r="N46"/>
      <c r="O46"/>
      <c r="P46"/>
      <c r="Q46"/>
      <c r="R46"/>
      <c r="S46" s="5"/>
      <c r="T46" s="5"/>
      <c r="U46" s="5"/>
      <c r="V46" s="5"/>
      <c r="W46" s="5"/>
      <c r="X46" s="5"/>
      <c r="Y46" s="5"/>
      <c r="Z46" s="5" t="s">
        <v>46</v>
      </c>
      <c r="AA46" s="5"/>
      <c r="AB46" s="5"/>
      <c r="AC46" s="3"/>
      <c r="AD46" s="3"/>
      <c r="AE46" s="3"/>
    </row>
    <row r="47" spans="1:41" ht="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row>
    <row r="48" spans="1:41" ht="15">
      <c r="A48"/>
      <c r="B48"/>
      <c r="C48"/>
      <c r="D48"/>
      <c r="E48"/>
      <c r="F48"/>
      <c r="G48"/>
      <c r="H48"/>
      <c r="I48"/>
      <c r="J48"/>
      <c r="K48"/>
      <c r="L48"/>
      <c r="M48"/>
      <c r="N48"/>
      <c r="P48"/>
      <c r="Q48"/>
      <c r="R48"/>
      <c r="S48"/>
      <c r="T48"/>
      <c r="U48"/>
      <c r="V48"/>
      <c r="W48"/>
      <c r="X48"/>
      <c r="Y48"/>
      <c r="Z48"/>
      <c r="AA48"/>
      <c r="AB48"/>
      <c r="AC48"/>
      <c r="AD48"/>
      <c r="AE48"/>
      <c r="AF48"/>
      <c r="AG48"/>
      <c r="AH48"/>
      <c r="AI48"/>
      <c r="AJ48"/>
      <c r="AK48"/>
      <c r="AL48"/>
      <c r="AM48"/>
      <c r="AN48"/>
      <c r="AO48"/>
    </row>
    <row r="49" spans="1:41" ht="15">
      <c r="A49"/>
      <c r="B49"/>
      <c r="C49"/>
      <c r="D49"/>
      <c r="E49"/>
      <c r="F49"/>
      <c r="G49"/>
      <c r="H49"/>
      <c r="I49"/>
      <c r="J49"/>
      <c r="K49"/>
      <c r="L49"/>
      <c r="M49"/>
      <c r="N49"/>
      <c r="P49"/>
      <c r="Q49"/>
      <c r="R49"/>
      <c r="S49"/>
      <c r="T49"/>
      <c r="U49"/>
      <c r="V49"/>
      <c r="W49"/>
      <c r="X49"/>
      <c r="Y49"/>
      <c r="Z49"/>
      <c r="AA49"/>
      <c r="AB49"/>
      <c r="AC49"/>
      <c r="AD49"/>
      <c r="AE49"/>
      <c r="AF49"/>
      <c r="AG49"/>
      <c r="AH49"/>
      <c r="AI49"/>
      <c r="AJ49"/>
      <c r="AK49"/>
      <c r="AL49"/>
      <c r="AM49"/>
      <c r="AN49"/>
      <c r="AO49"/>
    </row>
    <row r="50" spans="1:41" ht="15">
      <c r="A50"/>
      <c r="B50"/>
      <c r="C50"/>
      <c r="D50"/>
      <c r="E50"/>
      <c r="F50"/>
      <c r="G50"/>
      <c r="H50"/>
      <c r="I50"/>
      <c r="J50"/>
      <c r="K50"/>
      <c r="L50"/>
      <c r="M50"/>
      <c r="N50"/>
      <c r="P50"/>
      <c r="Q50"/>
      <c r="R50"/>
      <c r="S50"/>
      <c r="T50"/>
      <c r="U50"/>
      <c r="V50"/>
      <c r="W50"/>
      <c r="X50"/>
      <c r="Y50"/>
      <c r="Z50"/>
      <c r="AA50"/>
      <c r="AB50"/>
      <c r="AC50"/>
      <c r="AD50"/>
      <c r="AE50"/>
      <c r="AF50"/>
      <c r="AG50"/>
      <c r="AH50"/>
      <c r="AI50"/>
      <c r="AJ50"/>
      <c r="AK50"/>
      <c r="AL50"/>
      <c r="AM50"/>
      <c r="AN50"/>
      <c r="AO50"/>
    </row>
    <row r="51" spans="1:41" ht="15">
      <c r="A51"/>
      <c r="B51"/>
      <c r="C51"/>
      <c r="D51"/>
      <c r="E51"/>
      <c r="F51"/>
      <c r="G51"/>
      <c r="H51"/>
      <c r="I51"/>
      <c r="J51"/>
      <c r="K51"/>
      <c r="L51"/>
      <c r="M51"/>
      <c r="N51"/>
      <c r="P51"/>
      <c r="Q51"/>
      <c r="R51"/>
      <c r="S51"/>
      <c r="T51"/>
      <c r="U51"/>
      <c r="V51"/>
      <c r="W51"/>
      <c r="X51"/>
      <c r="Y51"/>
      <c r="Z51"/>
      <c r="AA51"/>
      <c r="AB51"/>
      <c r="AC51"/>
      <c r="AD51"/>
      <c r="AE51"/>
      <c r="AF51"/>
      <c r="AG51"/>
      <c r="AH51"/>
      <c r="AI51"/>
      <c r="AJ51"/>
      <c r="AK51"/>
      <c r="AL51"/>
      <c r="AM51"/>
      <c r="AN51"/>
      <c r="AO51"/>
    </row>
    <row r="52" spans="1:41" ht="15.75">
      <c r="A52"/>
      <c r="B52"/>
      <c r="C52"/>
      <c r="D52"/>
      <c r="E52"/>
      <c r="F52"/>
      <c r="G52"/>
      <c r="H52"/>
      <c r="I52"/>
      <c r="J52"/>
      <c r="K52"/>
      <c r="L52"/>
      <c r="M52" s="3"/>
      <c r="N52" s="3"/>
      <c r="O52" s="3"/>
      <c r="P52" s="3"/>
      <c r="Q52" s="5"/>
      <c r="R52"/>
      <c r="S52"/>
      <c r="T52"/>
      <c r="U52"/>
      <c r="V52"/>
      <c r="W52"/>
      <c r="X52"/>
      <c r="Y52"/>
      <c r="Z52"/>
      <c r="AA52"/>
      <c r="AB52"/>
      <c r="AC52"/>
      <c r="AD52"/>
      <c r="AE52"/>
      <c r="AF52"/>
      <c r="AG52"/>
      <c r="AH52"/>
      <c r="AI52"/>
      <c r="AJ52"/>
      <c r="AK52"/>
      <c r="AL52"/>
      <c r="AM52"/>
      <c r="AN52"/>
      <c r="AO52"/>
    </row>
    <row r="53" spans="1:41" ht="15.75">
      <c r="A53"/>
      <c r="B53"/>
      <c r="C53"/>
      <c r="D53"/>
      <c r="E53"/>
      <c r="F53"/>
      <c r="G53"/>
      <c r="H53"/>
      <c r="I53"/>
      <c r="J53"/>
      <c r="K53"/>
      <c r="L53"/>
      <c r="M53" s="3"/>
      <c r="N53" s="3"/>
      <c r="O53" s="3"/>
      <c r="P53" s="71"/>
      <c r="Q53" s="19"/>
      <c r="R53" s="19"/>
      <c r="S53"/>
      <c r="T53"/>
      <c r="U53"/>
      <c r="V53"/>
      <c r="W53"/>
      <c r="X53"/>
      <c r="Y53"/>
      <c r="Z53"/>
      <c r="AA53"/>
      <c r="AB53"/>
      <c r="AC53"/>
      <c r="AD53"/>
      <c r="AE53"/>
      <c r="AF53"/>
      <c r="AG53"/>
      <c r="AH53"/>
      <c r="AI53"/>
      <c r="AJ53"/>
      <c r="AK53"/>
      <c r="AL53"/>
      <c r="AM53"/>
      <c r="AN53"/>
      <c r="AO53"/>
    </row>
    <row r="54" spans="1:41" ht="15.75">
      <c r="A54"/>
      <c r="B54"/>
      <c r="C54"/>
      <c r="D54"/>
      <c r="E54"/>
      <c r="F54"/>
      <c r="G54"/>
      <c r="H54"/>
      <c r="I54"/>
      <c r="J54"/>
      <c r="K54"/>
      <c r="L54"/>
      <c r="M54" s="71"/>
      <c r="S54"/>
      <c r="T54"/>
      <c r="U54"/>
      <c r="V54"/>
      <c r="W54"/>
      <c r="X54"/>
      <c r="Y54"/>
      <c r="Z54"/>
      <c r="AA54"/>
      <c r="AB54"/>
      <c r="AC54"/>
      <c r="AD54"/>
      <c r="AE54"/>
      <c r="AF54"/>
      <c r="AG54"/>
      <c r="AH54"/>
      <c r="AI54"/>
      <c r="AJ54"/>
      <c r="AK54"/>
      <c r="AL54"/>
      <c r="AM54"/>
      <c r="AN54"/>
      <c r="AO54"/>
    </row>
    <row r="55" spans="1:55" ht="15">
      <c r="A55"/>
      <c r="B55"/>
      <c r="C55"/>
      <c r="D55"/>
      <c r="E55"/>
      <c r="F55"/>
      <c r="G55"/>
      <c r="H55"/>
      <c r="I55"/>
      <c r="J55"/>
      <c r="K55"/>
      <c r="L55"/>
      <c r="M55"/>
      <c r="S55"/>
      <c r="T55"/>
      <c r="U55"/>
      <c r="V55"/>
      <c r="W55"/>
      <c r="X55"/>
      <c r="Y55"/>
      <c r="Z55"/>
      <c r="AA55"/>
      <c r="AB55"/>
      <c r="AC55"/>
      <c r="AD55"/>
      <c r="AE55"/>
      <c r="AF55"/>
      <c r="AG55"/>
      <c r="AH55"/>
      <c r="AI55"/>
      <c r="AJ55"/>
      <c r="AK55"/>
      <c r="AL55"/>
      <c r="AM55"/>
      <c r="AN55"/>
      <c r="AO55"/>
      <c r="AP55"/>
      <c r="AQ55"/>
      <c r="AT55"/>
      <c r="AU55"/>
      <c r="AV55"/>
      <c r="AW55"/>
      <c r="AX55"/>
      <c r="AY55"/>
      <c r="AZ55"/>
      <c r="BA55"/>
      <c r="BB55"/>
      <c r="BC55"/>
    </row>
    <row r="56" spans="1:55" ht="15.75">
      <c r="A56"/>
      <c r="B56"/>
      <c r="C56"/>
      <c r="D56"/>
      <c r="E56"/>
      <c r="F56"/>
      <c r="G56"/>
      <c r="H56"/>
      <c r="I56"/>
      <c r="J56"/>
      <c r="K56"/>
      <c r="L56"/>
      <c r="M56" s="3"/>
      <c r="S56"/>
      <c r="T56"/>
      <c r="U56"/>
      <c r="V56"/>
      <c r="W56"/>
      <c r="X56"/>
      <c r="Y56"/>
      <c r="Z56"/>
      <c r="AA56"/>
      <c r="AB56"/>
      <c r="AC56"/>
      <c r="AD56"/>
      <c r="AE56"/>
      <c r="AF56"/>
      <c r="AG56"/>
      <c r="AH56"/>
      <c r="AI56"/>
      <c r="AJ56"/>
      <c r="AK56"/>
      <c r="AL56"/>
      <c r="AM56"/>
      <c r="AN56"/>
      <c r="AO56"/>
      <c r="AP56"/>
      <c r="AQ56"/>
      <c r="AT56"/>
      <c r="AU56"/>
      <c r="AV56"/>
      <c r="AW56"/>
      <c r="AX56"/>
      <c r="AY56"/>
      <c r="AZ56"/>
      <c r="BA56"/>
      <c r="BB56"/>
      <c r="BC56"/>
    </row>
    <row r="57" spans="1:55" ht="15">
      <c r="A57"/>
      <c r="B57"/>
      <c r="C57"/>
      <c r="D57"/>
      <c r="E57"/>
      <c r="F57"/>
      <c r="G57"/>
      <c r="H57"/>
      <c r="I57"/>
      <c r="J57"/>
      <c r="K57"/>
      <c r="L57"/>
      <c r="M57"/>
      <c r="N57"/>
      <c r="O57"/>
      <c r="P57"/>
      <c r="S57"/>
      <c r="T57"/>
      <c r="U57"/>
      <c r="V57"/>
      <c r="W57"/>
      <c r="X57"/>
      <c r="Y57"/>
      <c r="Z57"/>
      <c r="AA57"/>
      <c r="AB57"/>
      <c r="AC57"/>
      <c r="AD57"/>
      <c r="AE57"/>
      <c r="AF57"/>
      <c r="AG57"/>
      <c r="AH57"/>
      <c r="AI57"/>
      <c r="AJ57"/>
      <c r="AK57"/>
      <c r="AL57"/>
      <c r="AM57"/>
      <c r="AN57"/>
      <c r="AO57"/>
      <c r="AP57"/>
      <c r="AQ57"/>
      <c r="AT57"/>
      <c r="AU57"/>
      <c r="AV57"/>
      <c r="AW57"/>
      <c r="AX57"/>
      <c r="AY57"/>
      <c r="AZ57"/>
      <c r="BA57"/>
      <c r="BB57"/>
      <c r="BC57"/>
    </row>
    <row r="58" spans="1:55" ht="15">
      <c r="A58"/>
      <c r="B58"/>
      <c r="C58"/>
      <c r="D58"/>
      <c r="E58"/>
      <c r="F58"/>
      <c r="G58"/>
      <c r="H58"/>
      <c r="I58"/>
      <c r="J58"/>
      <c r="K58"/>
      <c r="L58"/>
      <c r="M58"/>
      <c r="N58"/>
      <c r="O58"/>
      <c r="P58"/>
      <c r="S58"/>
      <c r="T58"/>
      <c r="U58"/>
      <c r="V58"/>
      <c r="W58"/>
      <c r="X58"/>
      <c r="Y58"/>
      <c r="Z58"/>
      <c r="AA58"/>
      <c r="AB58"/>
      <c r="AC58"/>
      <c r="AD58"/>
      <c r="AE58"/>
      <c r="AF58"/>
      <c r="AG58"/>
      <c r="AH58"/>
      <c r="AI58"/>
      <c r="AJ58"/>
      <c r="AK58"/>
      <c r="AL58"/>
      <c r="AM58"/>
      <c r="AN58"/>
      <c r="AO58"/>
      <c r="AP58"/>
      <c r="AQ58"/>
      <c r="AT58"/>
      <c r="AU58"/>
      <c r="AV58"/>
      <c r="AW58"/>
      <c r="AX58"/>
      <c r="AY58"/>
      <c r="AZ58"/>
      <c r="BA58"/>
      <c r="BB58"/>
      <c r="BC58"/>
    </row>
    <row r="59" spans="1:55" ht="15">
      <c r="A59"/>
      <c r="B59"/>
      <c r="C59"/>
      <c r="D59"/>
      <c r="E59"/>
      <c r="F59"/>
      <c r="G59"/>
      <c r="H59"/>
      <c r="I59"/>
      <c r="J59"/>
      <c r="K59"/>
      <c r="L59"/>
      <c r="M59"/>
      <c r="N59"/>
      <c r="O59"/>
      <c r="P59"/>
      <c r="S59"/>
      <c r="T59"/>
      <c r="U59"/>
      <c r="V59"/>
      <c r="W59"/>
      <c r="X59"/>
      <c r="Y59"/>
      <c r="Z59"/>
      <c r="AA59"/>
      <c r="AB59"/>
      <c r="AC59"/>
      <c r="AD59"/>
      <c r="AE59"/>
      <c r="AF59"/>
      <c r="AG59"/>
      <c r="AH59"/>
      <c r="AI59"/>
      <c r="AJ59"/>
      <c r="AK59" s="72" t="s">
        <v>55</v>
      </c>
      <c r="AL59"/>
      <c r="AM59"/>
      <c r="AN59"/>
      <c r="AO59"/>
      <c r="AP59"/>
      <c r="AQ59"/>
      <c r="AR59"/>
      <c r="AS59"/>
      <c r="AT59"/>
      <c r="AU59"/>
      <c r="AV59"/>
      <c r="AW59"/>
      <c r="AX59"/>
      <c r="AY59"/>
      <c r="AZ59"/>
      <c r="BA59"/>
      <c r="BB59"/>
      <c r="BC59"/>
    </row>
    <row r="60" spans="1:55" ht="15">
      <c r="A60"/>
      <c r="B60"/>
      <c r="C60"/>
      <c r="D60"/>
      <c r="E60"/>
      <c r="F60"/>
      <c r="G60"/>
      <c r="H60"/>
      <c r="I60"/>
      <c r="J60"/>
      <c r="K60"/>
      <c r="L60"/>
      <c r="M60"/>
      <c r="N60"/>
      <c r="O60"/>
      <c r="P60"/>
      <c r="S60"/>
      <c r="T60"/>
      <c r="U60"/>
      <c r="V60"/>
      <c r="W60" s="72" t="s">
        <v>55</v>
      </c>
      <c r="X60"/>
      <c r="Y60"/>
      <c r="Z60"/>
      <c r="AA60"/>
      <c r="AB60"/>
      <c r="AC60"/>
      <c r="AD60"/>
      <c r="AE60"/>
      <c r="AF60"/>
      <c r="AG60"/>
      <c r="AH60"/>
      <c r="AI60"/>
      <c r="AJ60"/>
      <c r="AK60" t="s">
        <v>56</v>
      </c>
      <c r="AL60"/>
      <c r="AM60"/>
      <c r="AN60"/>
      <c r="AO60" t="s">
        <v>57</v>
      </c>
      <c r="AP60"/>
      <c r="AQ60"/>
      <c r="AR60"/>
      <c r="AS60" t="s">
        <v>58</v>
      </c>
      <c r="AU60"/>
      <c r="AV60"/>
      <c r="AW60"/>
      <c r="AX60"/>
      <c r="AY60"/>
      <c r="AZ60"/>
      <c r="BA60"/>
      <c r="BB60"/>
      <c r="BC60"/>
    </row>
    <row r="61" spans="1:46" ht="15">
      <c r="A61"/>
      <c r="B61"/>
      <c r="C61"/>
      <c r="D61"/>
      <c r="E61"/>
      <c r="F61"/>
      <c r="G61"/>
      <c r="H61"/>
      <c r="I61"/>
      <c r="J61"/>
      <c r="K61"/>
      <c r="L61"/>
      <c r="M61"/>
      <c r="N61"/>
      <c r="O61"/>
      <c r="P61"/>
      <c r="S61"/>
      <c r="T61"/>
      <c r="U61"/>
      <c r="V61"/>
      <c r="W61" t="s">
        <v>59</v>
      </c>
      <c r="X61"/>
      <c r="Y61"/>
      <c r="Z61" t="s">
        <v>60</v>
      </c>
      <c r="AA61"/>
      <c r="AB61"/>
      <c r="AC61" t="s">
        <v>61</v>
      </c>
      <c r="AD61"/>
      <c r="AE61"/>
      <c r="AF61"/>
      <c r="AG61"/>
      <c r="AH61"/>
      <c r="AI61"/>
      <c r="AJ61"/>
      <c r="AK61" t="s">
        <v>62</v>
      </c>
      <c r="AL61"/>
      <c r="AM61"/>
      <c r="AN61"/>
      <c r="AO61" t="s">
        <v>63</v>
      </c>
      <c r="AP61"/>
      <c r="AQ61"/>
      <c r="AR61"/>
      <c r="AS61" t="s">
        <v>64</v>
      </c>
      <c r="AT61"/>
    </row>
    <row r="62" spans="1:46" ht="15.75">
      <c r="A62"/>
      <c r="B62"/>
      <c r="C62"/>
      <c r="D62"/>
      <c r="E62"/>
      <c r="F62"/>
      <c r="G62"/>
      <c r="H62"/>
      <c r="I62"/>
      <c r="J62"/>
      <c r="K62"/>
      <c r="L62"/>
      <c r="M62"/>
      <c r="N62"/>
      <c r="O62"/>
      <c r="P62"/>
      <c r="Q62"/>
      <c r="R62"/>
      <c r="S62" s="5"/>
      <c r="T62"/>
      <c r="U62"/>
      <c r="V62"/>
      <c r="W62" t="s">
        <v>65</v>
      </c>
      <c r="X62"/>
      <c r="Y62"/>
      <c r="Z62" t="s">
        <v>66</v>
      </c>
      <c r="AA62"/>
      <c r="AB62"/>
      <c r="AC62" t="s">
        <v>67</v>
      </c>
      <c r="AD62"/>
      <c r="AE62"/>
      <c r="AF62"/>
      <c r="AG62"/>
      <c r="AH62"/>
      <c r="AI62"/>
      <c r="AJ62"/>
      <c r="AK62" t="s">
        <v>68</v>
      </c>
      <c r="AL62"/>
      <c r="AM62"/>
      <c r="AN62"/>
      <c r="AO62" t="s">
        <v>69</v>
      </c>
      <c r="AP62"/>
      <c r="AQ62"/>
      <c r="AR62"/>
      <c r="AS62" t="s">
        <v>70</v>
      </c>
      <c r="AT62"/>
    </row>
    <row r="63" spans="1:45" ht="15.75">
      <c r="A63"/>
      <c r="B63"/>
      <c r="C63"/>
      <c r="D63"/>
      <c r="E63"/>
      <c r="F63"/>
      <c r="G63" s="5"/>
      <c r="H63" s="5"/>
      <c r="I63" s="5"/>
      <c r="J63"/>
      <c r="K63"/>
      <c r="L63"/>
      <c r="M63"/>
      <c r="N63"/>
      <c r="O63"/>
      <c r="P63"/>
      <c r="Q63"/>
      <c r="R63"/>
      <c r="S63"/>
      <c r="T63"/>
      <c r="U63"/>
      <c r="V63"/>
      <c r="W63" t="s">
        <v>71</v>
      </c>
      <c r="X63"/>
      <c r="Y63"/>
      <c r="Z63" t="s">
        <v>72</v>
      </c>
      <c r="AA63"/>
      <c r="AB63"/>
      <c r="AC63" t="s">
        <v>73</v>
      </c>
      <c r="AD63"/>
      <c r="AE63"/>
      <c r="AF63"/>
      <c r="AG63"/>
      <c r="AH63"/>
      <c r="AI63"/>
      <c r="AJ63"/>
      <c r="AK63" t="s">
        <v>74</v>
      </c>
      <c r="AL63"/>
      <c r="AM63"/>
      <c r="AN63"/>
      <c r="AO63" t="s">
        <v>75</v>
      </c>
      <c r="AP63"/>
      <c r="AQ63"/>
      <c r="AR63" s="73"/>
      <c r="AS63" t="s">
        <v>76</v>
      </c>
    </row>
    <row r="64" spans="1:42" ht="15.75">
      <c r="A64"/>
      <c r="B64"/>
      <c r="C64"/>
      <c r="D64"/>
      <c r="E64"/>
      <c r="F64"/>
      <c r="G64" s="5"/>
      <c r="H64" s="5"/>
      <c r="I64" s="5"/>
      <c r="J64"/>
      <c r="K64"/>
      <c r="L64"/>
      <c r="M64"/>
      <c r="N64"/>
      <c r="O64"/>
      <c r="P64"/>
      <c r="Q64"/>
      <c r="R64"/>
      <c r="S64"/>
      <c r="T64"/>
      <c r="U64"/>
      <c r="V64"/>
      <c r="W64" t="s">
        <v>77</v>
      </c>
      <c r="X64"/>
      <c r="Y64"/>
      <c r="Z64" t="s">
        <v>78</v>
      </c>
      <c r="AA64"/>
      <c r="AB64"/>
      <c r="AC64" s="73" t="s">
        <v>79</v>
      </c>
      <c r="AD64"/>
      <c r="AE64"/>
      <c r="AF64"/>
      <c r="AG64"/>
      <c r="AH64"/>
      <c r="AI64"/>
      <c r="AJ64" s="5"/>
      <c r="AK64" s="5"/>
      <c r="AL64" s="5"/>
      <c r="AM64" s="5"/>
      <c r="AN64" s="5"/>
      <c r="AO64" s="5"/>
      <c r="AP64" s="3"/>
    </row>
    <row r="65" spans="1:42" ht="15.75">
      <c r="A65"/>
      <c r="B65"/>
      <c r="C65"/>
      <c r="D65"/>
      <c r="E65"/>
      <c r="F65"/>
      <c r="G65" s="5"/>
      <c r="H65" s="5"/>
      <c r="I65" s="5"/>
      <c r="J65"/>
      <c r="K65"/>
      <c r="L65"/>
      <c r="M65"/>
      <c r="N65"/>
      <c r="O65"/>
      <c r="P65"/>
      <c r="Q65"/>
      <c r="R65"/>
      <c r="S65"/>
      <c r="T65"/>
      <c r="U65"/>
      <c r="V65"/>
      <c r="W65"/>
      <c r="X65"/>
      <c r="Y65"/>
      <c r="Z65"/>
      <c r="AA65"/>
      <c r="AB65"/>
      <c r="AC65"/>
      <c r="AD65"/>
      <c r="AE65"/>
      <c r="AF65"/>
      <c r="AG65"/>
      <c r="AH65"/>
      <c r="AI65"/>
      <c r="AJ65" s="5"/>
      <c r="AK65" s="5"/>
      <c r="AL65" s="5"/>
      <c r="AM65" s="5"/>
      <c r="AN65" s="5"/>
      <c r="AO65" s="5"/>
      <c r="AP65" s="3"/>
    </row>
    <row r="66" spans="1:42" ht="15.75">
      <c r="A66"/>
      <c r="B66"/>
      <c r="C66"/>
      <c r="D66"/>
      <c r="E66"/>
      <c r="F66"/>
      <c r="G66" s="5"/>
      <c r="H66" s="5"/>
      <c r="I66" s="5"/>
      <c r="J66"/>
      <c r="K66"/>
      <c r="L66"/>
      <c r="M66"/>
      <c r="N66"/>
      <c r="O66"/>
      <c r="P66"/>
      <c r="Q66"/>
      <c r="S66"/>
      <c r="T66"/>
      <c r="U66"/>
      <c r="V66"/>
      <c r="W66" s="4" t="s">
        <v>80</v>
      </c>
      <c r="X66" s="5"/>
      <c r="Y66" s="5"/>
      <c r="Z66" s="5"/>
      <c r="AA66" s="5"/>
      <c r="AB66" s="38"/>
      <c r="AC66" s="5"/>
      <c r="AD66" s="5"/>
      <c r="AE66" s="5"/>
      <c r="AF66" s="5"/>
      <c r="AG66" s="5"/>
      <c r="AH66" s="5"/>
      <c r="AI66"/>
      <c r="AJ66" s="5"/>
      <c r="AK66" s="5"/>
      <c r="AL66" s="5"/>
      <c r="AM66" s="5"/>
      <c r="AN66" s="5"/>
      <c r="AO66" s="5"/>
      <c r="AP66" s="3"/>
    </row>
    <row r="67" spans="1:42" ht="15.75">
      <c r="A67" s="2" t="s">
        <v>55</v>
      </c>
      <c r="B67" s="3"/>
      <c r="C67" s="3"/>
      <c r="D67" s="3"/>
      <c r="E67" s="3"/>
      <c r="F67" s="3"/>
      <c r="G67"/>
      <c r="H67"/>
      <c r="I67"/>
      <c r="J67"/>
      <c r="K67"/>
      <c r="L67"/>
      <c r="M67"/>
      <c r="N67"/>
      <c r="O67"/>
      <c r="P67"/>
      <c r="Q67"/>
      <c r="S67"/>
      <c r="T67"/>
      <c r="U67"/>
      <c r="V67"/>
      <c r="W67" s="5" t="s">
        <v>81</v>
      </c>
      <c r="X67" s="5"/>
      <c r="Y67" s="5"/>
      <c r="Z67" s="5"/>
      <c r="AA67" s="5"/>
      <c r="AB67" s="5"/>
      <c r="AC67" s="5"/>
      <c r="AD67" s="5"/>
      <c r="AE67" s="5"/>
      <c r="AF67" s="5"/>
      <c r="AG67" s="5"/>
      <c r="AH67" s="5"/>
      <c r="AI67"/>
      <c r="AJ67" s="5"/>
      <c r="AK67"/>
      <c r="AL67"/>
      <c r="AM67"/>
      <c r="AN67"/>
      <c r="AO67"/>
      <c r="AP67"/>
    </row>
    <row r="68" spans="1:42" ht="15.75">
      <c r="A68" s="3" t="s">
        <v>82</v>
      </c>
      <c r="B68" s="3"/>
      <c r="C68" s="5"/>
      <c r="D68" s="3" t="s">
        <v>83</v>
      </c>
      <c r="E68" s="3"/>
      <c r="F68" s="3"/>
      <c r="G68"/>
      <c r="H68"/>
      <c r="I68"/>
      <c r="J68"/>
      <c r="K68"/>
      <c r="L68"/>
      <c r="M68"/>
      <c r="N68"/>
      <c r="O68"/>
      <c r="P68"/>
      <c r="Q68"/>
      <c r="R68"/>
      <c r="S68"/>
      <c r="T68"/>
      <c r="U68"/>
      <c r="V68"/>
      <c r="W68" s="5" t="s">
        <v>84</v>
      </c>
      <c r="X68" s="5"/>
      <c r="Y68" s="5"/>
      <c r="Z68" s="5"/>
      <c r="AA68" s="5"/>
      <c r="AB68" s="5"/>
      <c r="AC68" s="5"/>
      <c r="AD68" s="5"/>
      <c r="AE68" s="5"/>
      <c r="AF68" s="5"/>
      <c r="AG68" s="5"/>
      <c r="AH68" s="5"/>
      <c r="AI68"/>
      <c r="AJ68" s="5"/>
      <c r="AK68"/>
      <c r="AL68"/>
      <c r="AM68"/>
      <c r="AN68"/>
      <c r="AO68"/>
      <c r="AP68"/>
    </row>
    <row r="69" spans="1:42" ht="15.75">
      <c r="A69" s="3" t="s">
        <v>85</v>
      </c>
      <c r="B69" s="3"/>
      <c r="C69" s="5"/>
      <c r="D69" s="3" t="s">
        <v>86</v>
      </c>
      <c r="E69" s="3"/>
      <c r="F69" s="3"/>
      <c r="G69"/>
      <c r="H69"/>
      <c r="I69"/>
      <c r="J69"/>
      <c r="K69"/>
      <c r="L69"/>
      <c r="M69" s="2" t="s">
        <v>55</v>
      </c>
      <c r="N69" s="3"/>
      <c r="O69" s="3"/>
      <c r="P69" s="3"/>
      <c r="Q69" s="3"/>
      <c r="R69" s="3"/>
      <c r="S69"/>
      <c r="T69"/>
      <c r="U69"/>
      <c r="V69"/>
      <c r="W69"/>
      <c r="X69"/>
      <c r="Y69"/>
      <c r="Z69"/>
      <c r="AA69"/>
      <c r="AB69"/>
      <c r="AC69"/>
      <c r="AD69"/>
      <c r="AE69"/>
      <c r="AF69"/>
      <c r="AG69"/>
      <c r="AH69"/>
      <c r="AI69"/>
      <c r="AJ69"/>
      <c r="AK69"/>
      <c r="AL69"/>
      <c r="AM69"/>
      <c r="AN69"/>
      <c r="AO69"/>
      <c r="AP69"/>
    </row>
    <row r="70" spans="1:42" ht="15.75">
      <c r="A70" s="5" t="s">
        <v>87</v>
      </c>
      <c r="B70" s="5"/>
      <c r="C70" s="5"/>
      <c r="D70" s="5" t="s">
        <v>88</v>
      </c>
      <c r="E70" s="5"/>
      <c r="F70" s="5"/>
      <c r="G70"/>
      <c r="H70"/>
      <c r="I70"/>
      <c r="J70"/>
      <c r="K70"/>
      <c r="L70"/>
      <c r="M70" s="3" t="s">
        <v>89</v>
      </c>
      <c r="N70" s="3"/>
      <c r="O70" s="5"/>
      <c r="P70"/>
      <c r="Q70" s="3" t="s">
        <v>90</v>
      </c>
      <c r="R70" s="5"/>
      <c r="S70" s="3"/>
      <c r="T70"/>
      <c r="U70"/>
      <c r="V70" s="5"/>
      <c r="W70" s="6" t="s">
        <v>91</v>
      </c>
      <c r="X70" s="5"/>
      <c r="Y70" s="5"/>
      <c r="Z70" s="5"/>
      <c r="AA70" s="5"/>
      <c r="AB70" s="5"/>
      <c r="AC70" s="5"/>
      <c r="AD70" s="5"/>
      <c r="AE70" s="5"/>
      <c r="AF70" s="5"/>
      <c r="AG70" s="5"/>
      <c r="AH70"/>
      <c r="AI70" s="5"/>
      <c r="AJ70" s="5"/>
      <c r="AK70" s="5"/>
      <c r="AL70" s="5"/>
      <c r="AM70" s="5"/>
      <c r="AN70" s="5"/>
      <c r="AO70" s="5"/>
      <c r="AP70" s="3"/>
    </row>
    <row r="71" spans="1:47" ht="15.75">
      <c r="A71"/>
      <c r="B71"/>
      <c r="C71"/>
      <c r="D71"/>
      <c r="E71"/>
      <c r="F71"/>
      <c r="G71"/>
      <c r="H71"/>
      <c r="I71"/>
      <c r="J71"/>
      <c r="K71"/>
      <c r="L71"/>
      <c r="M71" s="3" t="s">
        <v>92</v>
      </c>
      <c r="N71" s="3"/>
      <c r="O71" s="5"/>
      <c r="P71"/>
      <c r="Q71" s="3" t="s">
        <v>93</v>
      </c>
      <c r="R71" s="5"/>
      <c r="S71" s="3"/>
      <c r="T71"/>
      <c r="U71"/>
      <c r="V71" s="5"/>
      <c r="W71" s="4" t="s">
        <v>94</v>
      </c>
      <c r="X71" s="5"/>
      <c r="Y71" s="5"/>
      <c r="Z71" s="5"/>
      <c r="AA71" s="5"/>
      <c r="AB71" s="5"/>
      <c r="AC71" s="5"/>
      <c r="AD71"/>
      <c r="AE71"/>
      <c r="AF71"/>
      <c r="AG71"/>
      <c r="AH71"/>
      <c r="AI71"/>
      <c r="AJ71"/>
      <c r="AK71" s="4" t="s">
        <v>95</v>
      </c>
      <c r="AL71" s="5"/>
      <c r="AM71" s="5"/>
      <c r="AN71" s="5"/>
      <c r="AO71" s="5"/>
      <c r="AP71" s="5"/>
      <c r="AQ71" s="5"/>
      <c r="AR71" s="5"/>
      <c r="AS71" s="5"/>
      <c r="AT71" s="5"/>
      <c r="AU71" s="5"/>
    </row>
    <row r="72" spans="1:47" ht="15.75">
      <c r="A72"/>
      <c r="B72"/>
      <c r="C72"/>
      <c r="D72"/>
      <c r="E72"/>
      <c r="F72"/>
      <c r="G72"/>
      <c r="H72"/>
      <c r="I72"/>
      <c r="J72"/>
      <c r="K72"/>
      <c r="L72"/>
      <c r="M72" s="5" t="s">
        <v>96</v>
      </c>
      <c r="N72" s="5"/>
      <c r="O72" s="5"/>
      <c r="P72"/>
      <c r="Q72" s="5" t="s">
        <v>97</v>
      </c>
      <c r="R72" s="5"/>
      <c r="S72" s="3"/>
      <c r="T72"/>
      <c r="U72"/>
      <c r="V72"/>
      <c r="W72" s="20"/>
      <c r="X72" s="23"/>
      <c r="Y72" s="21" t="s">
        <v>98</v>
      </c>
      <c r="Z72" s="22"/>
      <c r="AA72" s="23"/>
      <c r="AB72" s="21" t="s">
        <v>99</v>
      </c>
      <c r="AC72" s="22"/>
      <c r="AD72" s="23"/>
      <c r="AE72" s="21" t="s">
        <v>100</v>
      </c>
      <c r="AF72" s="22"/>
      <c r="AG72" s="23"/>
      <c r="AH72"/>
      <c r="AI72"/>
      <c r="AJ72"/>
      <c r="AK72" s="20"/>
      <c r="AL72" s="23"/>
      <c r="AM72" s="21" t="s">
        <v>101</v>
      </c>
      <c r="AN72" s="22"/>
      <c r="AO72" s="23"/>
      <c r="AP72" s="21" t="s">
        <v>102</v>
      </c>
      <c r="AQ72" s="22"/>
      <c r="AR72" s="23"/>
      <c r="AS72" s="21" t="s">
        <v>103</v>
      </c>
      <c r="AT72" s="22"/>
      <c r="AU72" s="23"/>
    </row>
    <row r="73" spans="1:47" ht="15.75">
      <c r="A73" s="6" t="s">
        <v>104</v>
      </c>
      <c r="B73" s="6"/>
      <c r="C73" s="6"/>
      <c r="D73" s="6"/>
      <c r="E73" s="6"/>
      <c r="F73" s="6"/>
      <c r="G73" s="6"/>
      <c r="H73" s="56"/>
      <c r="I73"/>
      <c r="J73"/>
      <c r="K73"/>
      <c r="L73"/>
      <c r="M73"/>
      <c r="N73"/>
      <c r="O73"/>
      <c r="P73"/>
      <c r="Q73"/>
      <c r="R73"/>
      <c r="S73"/>
      <c r="T73"/>
      <c r="U73"/>
      <c r="V73"/>
      <c r="W73" s="35" t="s">
        <v>105</v>
      </c>
      <c r="X73" s="74" t="s">
        <v>22</v>
      </c>
      <c r="Y73" s="75" t="s">
        <v>106</v>
      </c>
      <c r="Z73" s="19" t="s">
        <v>107</v>
      </c>
      <c r="AA73" s="74" t="s">
        <v>108</v>
      </c>
      <c r="AB73" s="75" t="s">
        <v>106</v>
      </c>
      <c r="AC73" s="19" t="s">
        <v>107</v>
      </c>
      <c r="AD73" s="74" t="s">
        <v>108</v>
      </c>
      <c r="AE73" s="75" t="s">
        <v>106</v>
      </c>
      <c r="AF73" s="19" t="s">
        <v>107</v>
      </c>
      <c r="AG73" s="74" t="s">
        <v>108</v>
      </c>
      <c r="AH73"/>
      <c r="AI73"/>
      <c r="AJ73"/>
      <c r="AK73" s="35" t="s">
        <v>105</v>
      </c>
      <c r="AL73" s="74" t="s">
        <v>22</v>
      </c>
      <c r="AM73" s="75" t="s">
        <v>106</v>
      </c>
      <c r="AN73" s="19" t="s">
        <v>107</v>
      </c>
      <c r="AO73" s="74" t="s">
        <v>108</v>
      </c>
      <c r="AP73" s="75" t="s">
        <v>106</v>
      </c>
      <c r="AQ73" s="19" t="s">
        <v>107</v>
      </c>
      <c r="AR73" s="74" t="s">
        <v>108</v>
      </c>
      <c r="AS73" s="75" t="s">
        <v>106</v>
      </c>
      <c r="AT73" s="19" t="s">
        <v>107</v>
      </c>
      <c r="AU73" s="74" t="s">
        <v>108</v>
      </c>
    </row>
    <row r="74" spans="1:47" ht="15.75">
      <c r="A74" s="6" t="s">
        <v>109</v>
      </c>
      <c r="B74" s="6"/>
      <c r="C74" s="6"/>
      <c r="D74" s="6"/>
      <c r="E74" s="6"/>
      <c r="F74" s="6"/>
      <c r="G74" s="6"/>
      <c r="H74" s="56"/>
      <c r="I74"/>
      <c r="J74"/>
      <c r="K74"/>
      <c r="L74"/>
      <c r="M74"/>
      <c r="N74"/>
      <c r="O74"/>
      <c r="P74"/>
      <c r="Q74"/>
      <c r="R74"/>
      <c r="S74"/>
      <c r="T74"/>
      <c r="U74"/>
      <c r="V74"/>
      <c r="W74" s="30" t="s">
        <v>110</v>
      </c>
      <c r="X74" s="31" t="s">
        <v>29</v>
      </c>
      <c r="Y74" s="17" t="s">
        <v>111</v>
      </c>
      <c r="Z74" s="17" t="s">
        <v>112</v>
      </c>
      <c r="AA74" s="31" t="s">
        <v>111</v>
      </c>
      <c r="AB74" s="17" t="s">
        <v>111</v>
      </c>
      <c r="AC74" s="17" t="s">
        <v>112</v>
      </c>
      <c r="AD74" s="31" t="s">
        <v>111</v>
      </c>
      <c r="AE74" s="17" t="s">
        <v>111</v>
      </c>
      <c r="AF74" s="17" t="s">
        <v>112</v>
      </c>
      <c r="AG74" s="31" t="s">
        <v>111</v>
      </c>
      <c r="AH74"/>
      <c r="AI74"/>
      <c r="AJ74"/>
      <c r="AK74" s="30" t="s">
        <v>110</v>
      </c>
      <c r="AL74" s="31" t="s">
        <v>29</v>
      </c>
      <c r="AM74" s="17" t="s">
        <v>111</v>
      </c>
      <c r="AN74" s="17" t="s">
        <v>112</v>
      </c>
      <c r="AO74" s="31" t="s">
        <v>111</v>
      </c>
      <c r="AP74" s="17" t="s">
        <v>111</v>
      </c>
      <c r="AQ74" s="17" t="s">
        <v>112</v>
      </c>
      <c r="AR74" s="31" t="s">
        <v>111</v>
      </c>
      <c r="AS74" s="17" t="s">
        <v>111</v>
      </c>
      <c r="AT74" s="17" t="s">
        <v>112</v>
      </c>
      <c r="AU74" s="31" t="s">
        <v>111</v>
      </c>
    </row>
    <row r="75" spans="1:47" ht="15.75">
      <c r="A75" s="76"/>
      <c r="B75" s="77"/>
      <c r="C75" s="77"/>
      <c r="D75" s="77"/>
      <c r="E75" s="77"/>
      <c r="F75" s="77"/>
      <c r="G75" s="77"/>
      <c r="H75" s="77"/>
      <c r="I75" s="77"/>
      <c r="J75" s="77"/>
      <c r="K75" s="78"/>
      <c r="L75"/>
      <c r="M75"/>
      <c r="N75"/>
      <c r="O75"/>
      <c r="P75"/>
      <c r="Q75"/>
      <c r="R75"/>
      <c r="S75"/>
      <c r="T75"/>
      <c r="U75"/>
      <c r="V75"/>
      <c r="W75" s="35" t="s">
        <v>32</v>
      </c>
      <c r="X75" s="42">
        <v>1</v>
      </c>
      <c r="Y75" s="38">
        <v>0.51</v>
      </c>
      <c r="Z75" s="5"/>
      <c r="AA75" s="38"/>
      <c r="AB75" s="38"/>
      <c r="AC75" s="38"/>
      <c r="AD75" s="38"/>
      <c r="AE75" s="38"/>
      <c r="AF75" s="38"/>
      <c r="AG75" s="37"/>
      <c r="AH75"/>
      <c r="AI75"/>
      <c r="AJ75"/>
      <c r="AK75" s="35" t="s">
        <v>32</v>
      </c>
      <c r="AL75" s="42">
        <v>1</v>
      </c>
      <c r="AM75" s="38">
        <v>0.59</v>
      </c>
      <c r="AN75" s="38"/>
      <c r="AO75" s="38"/>
      <c r="AP75" s="38">
        <v>0.53</v>
      </c>
      <c r="AQ75" s="38"/>
      <c r="AR75" s="38"/>
      <c r="AS75" s="38">
        <v>0.87</v>
      </c>
      <c r="AT75" s="38"/>
      <c r="AU75" s="37">
        <v>0.52</v>
      </c>
    </row>
    <row r="76" spans="1:47" ht="15.75">
      <c r="A76" s="20"/>
      <c r="B76" s="23"/>
      <c r="C76" s="21" t="s">
        <v>98</v>
      </c>
      <c r="D76" s="22"/>
      <c r="E76" s="23"/>
      <c r="F76" s="21" t="s">
        <v>99</v>
      </c>
      <c r="G76" s="22"/>
      <c r="H76" s="23"/>
      <c r="I76" s="21" t="s">
        <v>100</v>
      </c>
      <c r="J76" s="22"/>
      <c r="K76" s="23"/>
      <c r="L76"/>
      <c r="M76"/>
      <c r="N76"/>
      <c r="O76"/>
      <c r="P76"/>
      <c r="Q76"/>
      <c r="R76"/>
      <c r="S76"/>
      <c r="T76"/>
      <c r="U76"/>
      <c r="V76"/>
      <c r="W76" s="35" t="s">
        <v>34</v>
      </c>
      <c r="X76" s="45">
        <f aca="true" t="shared" si="2" ref="X76:X79">X75+1</f>
        <v>2</v>
      </c>
      <c r="Y76" s="38">
        <v>0.44</v>
      </c>
      <c r="Z76" s="38">
        <v>0.36</v>
      </c>
      <c r="AA76" s="38">
        <v>0.36</v>
      </c>
      <c r="AB76" s="38"/>
      <c r="AC76" s="38"/>
      <c r="AD76" s="38"/>
      <c r="AE76" s="38"/>
      <c r="AF76" s="38"/>
      <c r="AG76" s="37"/>
      <c r="AH76"/>
      <c r="AI76"/>
      <c r="AJ76"/>
      <c r="AK76" s="35" t="s">
        <v>34</v>
      </c>
      <c r="AL76" s="45">
        <f aca="true" t="shared" si="3" ref="AL76:AL79">AL75+1</f>
        <v>2</v>
      </c>
      <c r="AM76" s="38">
        <v>0.55</v>
      </c>
      <c r="AN76" s="38"/>
      <c r="AO76" s="38"/>
      <c r="AP76" s="38">
        <v>0.5</v>
      </c>
      <c r="AQ76" s="38">
        <v>0.2</v>
      </c>
      <c r="AR76" s="38">
        <v>0.19</v>
      </c>
      <c r="AS76" s="38">
        <v>0.82</v>
      </c>
      <c r="AT76" s="38">
        <v>0.74</v>
      </c>
      <c r="AU76" s="37">
        <v>0.56</v>
      </c>
    </row>
    <row r="77" spans="1:47" ht="15.75">
      <c r="A77" s="35" t="s">
        <v>105</v>
      </c>
      <c r="B77" s="74" t="s">
        <v>22</v>
      </c>
      <c r="C77" s="75" t="s">
        <v>106</v>
      </c>
      <c r="D77" s="19" t="s">
        <v>107</v>
      </c>
      <c r="E77" s="74" t="s">
        <v>108</v>
      </c>
      <c r="F77" s="75" t="s">
        <v>106</v>
      </c>
      <c r="G77" s="19" t="s">
        <v>107</v>
      </c>
      <c r="H77" s="74" t="s">
        <v>108</v>
      </c>
      <c r="I77" s="75" t="s">
        <v>106</v>
      </c>
      <c r="J77" s="19" t="s">
        <v>107</v>
      </c>
      <c r="K77" s="79" t="s">
        <v>108</v>
      </c>
      <c r="L77"/>
      <c r="M77"/>
      <c r="N77"/>
      <c r="O77"/>
      <c r="P77"/>
      <c r="Q77"/>
      <c r="R77"/>
      <c r="S77"/>
      <c r="T77"/>
      <c r="U77"/>
      <c r="V77"/>
      <c r="W77" s="35" t="s">
        <v>113</v>
      </c>
      <c r="X77" s="45">
        <f t="shared" si="2"/>
        <v>3</v>
      </c>
      <c r="Y77" s="38">
        <v>0.53</v>
      </c>
      <c r="Z77" s="38">
        <v>0.37</v>
      </c>
      <c r="AA77" s="38">
        <v>0.11</v>
      </c>
      <c r="AB77" s="38">
        <v>0.48</v>
      </c>
      <c r="AC77" s="38"/>
      <c r="AD77" s="38">
        <v>0.13</v>
      </c>
      <c r="AE77" s="38">
        <v>0.61</v>
      </c>
      <c r="AF77" s="38"/>
      <c r="AG77" s="37">
        <v>0.08</v>
      </c>
      <c r="AH77"/>
      <c r="AI77"/>
      <c r="AJ77"/>
      <c r="AK77" s="35" t="s">
        <v>113</v>
      </c>
      <c r="AL77" s="45">
        <f t="shared" si="3"/>
        <v>3</v>
      </c>
      <c r="AM77" s="38">
        <v>0.53</v>
      </c>
      <c r="AN77" s="38"/>
      <c r="AO77" s="38"/>
      <c r="AP77" s="38">
        <v>0.47</v>
      </c>
      <c r="AQ77" s="38">
        <v>0.26</v>
      </c>
      <c r="AR77" s="38">
        <v>0.12</v>
      </c>
      <c r="AS77" s="38">
        <v>0.81</v>
      </c>
      <c r="AT77" s="38">
        <v>0.61</v>
      </c>
      <c r="AU77" s="37">
        <v>0.75</v>
      </c>
    </row>
    <row r="78" spans="1:47" ht="15.75">
      <c r="A78" s="30" t="s">
        <v>110</v>
      </c>
      <c r="B78" s="31" t="s">
        <v>29</v>
      </c>
      <c r="C78" s="17" t="s">
        <v>111</v>
      </c>
      <c r="D78" s="17" t="s">
        <v>112</v>
      </c>
      <c r="E78" s="31" t="s">
        <v>111</v>
      </c>
      <c r="F78" s="17" t="s">
        <v>111</v>
      </c>
      <c r="G78" s="17" t="s">
        <v>112</v>
      </c>
      <c r="H78" s="31" t="s">
        <v>111</v>
      </c>
      <c r="I78" s="17" t="s">
        <v>111</v>
      </c>
      <c r="J78" s="17" t="s">
        <v>112</v>
      </c>
      <c r="K78" s="31" t="s">
        <v>111</v>
      </c>
      <c r="L78"/>
      <c r="M78"/>
      <c r="N78"/>
      <c r="O78"/>
      <c r="P78"/>
      <c r="Q78"/>
      <c r="R78"/>
      <c r="S78"/>
      <c r="T78"/>
      <c r="U78"/>
      <c r="V78"/>
      <c r="W78" s="35" t="s">
        <v>114</v>
      </c>
      <c r="X78" s="45">
        <f t="shared" si="2"/>
        <v>4</v>
      </c>
      <c r="Y78" s="38">
        <v>0.46</v>
      </c>
      <c r="Z78" s="38">
        <v>0.28</v>
      </c>
      <c r="AA78" s="38">
        <v>0.1</v>
      </c>
      <c r="AB78" s="38">
        <v>0.48</v>
      </c>
      <c r="AC78" s="38"/>
      <c r="AD78" s="38"/>
      <c r="AE78" s="38">
        <v>0.44</v>
      </c>
      <c r="AF78" s="38"/>
      <c r="AG78" s="37"/>
      <c r="AH78"/>
      <c r="AI78"/>
      <c r="AJ78"/>
      <c r="AK78" s="35" t="s">
        <v>114</v>
      </c>
      <c r="AL78" s="45">
        <f t="shared" si="3"/>
        <v>4</v>
      </c>
      <c r="AM78" s="38">
        <v>0.52</v>
      </c>
      <c r="AN78" s="38"/>
      <c r="AO78" s="38"/>
      <c r="AP78" s="38">
        <v>0.46</v>
      </c>
      <c r="AQ78" s="38">
        <v>0.33</v>
      </c>
      <c r="AR78" s="38">
        <v>0.14</v>
      </c>
      <c r="AS78" s="38">
        <v>0.88</v>
      </c>
      <c r="AT78" s="38">
        <v>0.7</v>
      </c>
      <c r="AU78" s="37">
        <v>0.59</v>
      </c>
    </row>
    <row r="79" spans="1:47" ht="15.75">
      <c r="A79" s="80" t="s">
        <v>115</v>
      </c>
      <c r="B79" s="81">
        <v>1</v>
      </c>
      <c r="C79" s="57">
        <v>0.53</v>
      </c>
      <c r="D79" s="57">
        <v>0.14</v>
      </c>
      <c r="E79" s="57">
        <v>0.24</v>
      </c>
      <c r="F79" s="57">
        <v>0.44</v>
      </c>
      <c r="G79" s="57">
        <v>0.21</v>
      </c>
      <c r="H79" s="57">
        <v>0.25</v>
      </c>
      <c r="I79" s="57">
        <v>0.67</v>
      </c>
      <c r="J79" s="57">
        <v>0.04</v>
      </c>
      <c r="K79" s="58">
        <v>0.23</v>
      </c>
      <c r="L79"/>
      <c r="M79"/>
      <c r="N79"/>
      <c r="O79"/>
      <c r="P79"/>
      <c r="Q79"/>
      <c r="R79"/>
      <c r="S79"/>
      <c r="T79"/>
      <c r="U79"/>
      <c r="V79"/>
      <c r="W79" s="46" t="s">
        <v>116</v>
      </c>
      <c r="X79" s="82">
        <f t="shared" si="2"/>
        <v>5</v>
      </c>
      <c r="Y79" s="47">
        <v>0.43</v>
      </c>
      <c r="Z79" s="47">
        <v>0.3</v>
      </c>
      <c r="AA79" s="47">
        <v>0.09</v>
      </c>
      <c r="AB79" s="47">
        <v>0.46</v>
      </c>
      <c r="AC79" s="47"/>
      <c r="AD79" s="47">
        <v>0.09</v>
      </c>
      <c r="AE79" s="47">
        <v>0.4</v>
      </c>
      <c r="AF79" s="47"/>
      <c r="AG79" s="48">
        <v>0.1</v>
      </c>
      <c r="AH79"/>
      <c r="AI79"/>
      <c r="AJ79"/>
      <c r="AK79" s="46" t="s">
        <v>116</v>
      </c>
      <c r="AL79" s="82">
        <f t="shared" si="3"/>
        <v>5</v>
      </c>
      <c r="AM79" s="47">
        <v>0.49</v>
      </c>
      <c r="AN79" s="47"/>
      <c r="AO79" s="47">
        <v>0.19</v>
      </c>
      <c r="AP79" s="47">
        <v>0.43</v>
      </c>
      <c r="AQ79" s="47">
        <v>0.31</v>
      </c>
      <c r="AR79" s="47"/>
      <c r="AS79" s="47">
        <v>0.82</v>
      </c>
      <c r="AT79" s="47">
        <v>0.68</v>
      </c>
      <c r="AU79" s="48">
        <v>0.61</v>
      </c>
    </row>
    <row r="80" spans="1:42" ht="15.75">
      <c r="A80" s="43" t="s">
        <v>117</v>
      </c>
      <c r="B80" s="83">
        <f aca="true" t="shared" si="4" ref="B80:B81">B79+1</f>
        <v>2</v>
      </c>
      <c r="C80" s="38">
        <v>0.45</v>
      </c>
      <c r="D80" s="38">
        <v>0.23</v>
      </c>
      <c r="E80" s="38">
        <v>0.22</v>
      </c>
      <c r="F80" s="38">
        <v>0.43</v>
      </c>
      <c r="G80" s="38">
        <v>0.27</v>
      </c>
      <c r="H80" s="38">
        <v>0.2</v>
      </c>
      <c r="I80" s="38">
        <v>0.49</v>
      </c>
      <c r="J80" s="38">
        <v>0.15</v>
      </c>
      <c r="K80" s="37">
        <v>0.25</v>
      </c>
      <c r="L80"/>
      <c r="M80" s="84" t="s">
        <v>46</v>
      </c>
      <c r="N80"/>
      <c r="O80"/>
      <c r="P80"/>
      <c r="Q80"/>
      <c r="R80"/>
      <c r="S80"/>
      <c r="T80"/>
      <c r="U80"/>
      <c r="V80"/>
      <c r="W80"/>
      <c r="X80"/>
      <c r="Y80"/>
      <c r="Z80"/>
      <c r="AA80"/>
      <c r="AB80"/>
      <c r="AC80"/>
      <c r="AD80" s="5"/>
      <c r="AE80" s="5"/>
      <c r="AF80" s="5"/>
      <c r="AG80" s="5"/>
      <c r="AH80" s="5"/>
      <c r="AI80" s="5"/>
      <c r="AJ80" s="5"/>
      <c r="AK80" s="5"/>
      <c r="AL80" s="5"/>
      <c r="AM80" s="5"/>
      <c r="AN80" s="5"/>
      <c r="AO80" s="5"/>
      <c r="AP80" s="3"/>
    </row>
    <row r="81" spans="1:42" ht="15.75">
      <c r="A81" s="43" t="s">
        <v>118</v>
      </c>
      <c r="B81" s="83">
        <f t="shared" si="4"/>
        <v>3</v>
      </c>
      <c r="C81" s="38">
        <v>0.49</v>
      </c>
      <c r="D81" s="38">
        <v>0.23</v>
      </c>
      <c r="E81" s="38">
        <v>0.17</v>
      </c>
      <c r="F81" s="38">
        <v>0.45</v>
      </c>
      <c r="G81" s="38">
        <v>0.22</v>
      </c>
      <c r="H81" s="38">
        <v>0.21</v>
      </c>
      <c r="I81" s="38">
        <v>0.56</v>
      </c>
      <c r="J81" s="38">
        <v>0.25</v>
      </c>
      <c r="K81" s="37">
        <v>0.12</v>
      </c>
      <c r="L81"/>
      <c r="M81"/>
      <c r="N81" s="85"/>
      <c r="O81"/>
      <c r="P81"/>
      <c r="Q81"/>
      <c r="R81"/>
      <c r="S81"/>
      <c r="T81"/>
      <c r="U81"/>
      <c r="V81"/>
      <c r="W81"/>
      <c r="X81"/>
      <c r="Y81"/>
      <c r="Z81"/>
      <c r="AA81"/>
      <c r="AB81"/>
      <c r="AC81"/>
      <c r="AD81" s="5"/>
      <c r="AE81" s="5"/>
      <c r="AF81" s="5"/>
      <c r="AG81" s="5"/>
      <c r="AH81" s="5"/>
      <c r="AI81" s="5"/>
      <c r="AJ81" s="5"/>
      <c r="AK81" s="5"/>
      <c r="AL81" s="5"/>
      <c r="AM81" s="5"/>
      <c r="AN81" s="5"/>
      <c r="AO81" s="5"/>
      <c r="AP81" s="3"/>
    </row>
    <row r="82" spans="1:42" ht="15.75">
      <c r="A82" s="43" t="s">
        <v>47</v>
      </c>
      <c r="B82" s="56">
        <v>4</v>
      </c>
      <c r="C82" s="38">
        <v>0.49</v>
      </c>
      <c r="D82" s="38">
        <v>0.11</v>
      </c>
      <c r="E82" s="38">
        <v>0.09</v>
      </c>
      <c r="F82" s="38">
        <v>0.44</v>
      </c>
      <c r="G82" s="38">
        <v>0.11</v>
      </c>
      <c r="H82" s="38">
        <v>0.11</v>
      </c>
      <c r="I82" s="38">
        <v>0.56</v>
      </c>
      <c r="J82" s="38">
        <v>0.1</v>
      </c>
      <c r="K82" s="37">
        <v>0.06</v>
      </c>
      <c r="L82" s="86"/>
      <c r="M82" s="86"/>
      <c r="N82" s="86"/>
      <c r="O82" s="86"/>
      <c r="P82" s="86"/>
      <c r="Q82" s="86"/>
      <c r="R82"/>
      <c r="S82"/>
      <c r="T82"/>
      <c r="U82"/>
      <c r="V82"/>
      <c r="W82"/>
      <c r="X82"/>
      <c r="Y82"/>
      <c r="Z82"/>
      <c r="AA82"/>
      <c r="AB82"/>
      <c r="AC82"/>
      <c r="AD82" s="5"/>
      <c r="AE82" s="5"/>
      <c r="AF82" s="5"/>
      <c r="AG82" s="5"/>
      <c r="AH82" s="5"/>
      <c r="AI82" s="5"/>
      <c r="AJ82" s="5"/>
      <c r="AK82" s="5"/>
      <c r="AL82" s="5"/>
      <c r="AM82" s="5"/>
      <c r="AN82" s="5"/>
      <c r="AO82" s="5"/>
      <c r="AP82" s="3"/>
    </row>
    <row r="83" spans="1:42" ht="15.75">
      <c r="A83" s="46" t="s">
        <v>119</v>
      </c>
      <c r="B83" s="62">
        <v>5</v>
      </c>
      <c r="C83" s="47">
        <v>0.46</v>
      </c>
      <c r="D83" s="47">
        <v>0.1</v>
      </c>
      <c r="E83" s="47">
        <v>0.06</v>
      </c>
      <c r="F83" s="47">
        <v>0.41</v>
      </c>
      <c r="G83" s="47">
        <v>0.07</v>
      </c>
      <c r="H83" s="47">
        <v>0.05</v>
      </c>
      <c r="I83" s="47">
        <v>0.54</v>
      </c>
      <c r="J83" s="47">
        <v>0.14</v>
      </c>
      <c r="K83" s="48">
        <v>0.08</v>
      </c>
      <c r="L83" s="86"/>
      <c r="M83" s="86"/>
      <c r="N83" s="86"/>
      <c r="O83" s="86"/>
      <c r="P83" s="86"/>
      <c r="Q83" s="86"/>
      <c r="R83"/>
      <c r="S83"/>
      <c r="T83"/>
      <c r="U83"/>
      <c r="V83"/>
      <c r="W83"/>
      <c r="X83"/>
      <c r="Y83"/>
      <c r="Z83"/>
      <c r="AA83"/>
      <c r="AB83"/>
      <c r="AC83"/>
      <c r="AD83" s="5"/>
      <c r="AE83" s="5"/>
      <c r="AF83" s="5"/>
      <c r="AG83" s="5"/>
      <c r="AH83" s="5"/>
      <c r="AI83" s="5"/>
      <c r="AJ83" s="5"/>
      <c r="AK83" s="5"/>
      <c r="AL83" s="5"/>
      <c r="AM83" s="5"/>
      <c r="AN83" s="5"/>
      <c r="AO83" s="5"/>
      <c r="AP83" s="3"/>
    </row>
    <row r="84" spans="1:42" ht="15.75">
      <c r="A84" s="56" t="s">
        <v>120</v>
      </c>
      <c r="B84" s="81"/>
      <c r="C84"/>
      <c r="D84"/>
      <c r="E84"/>
      <c r="F84"/>
      <c r="G84"/>
      <c r="H84"/>
      <c r="I84"/>
      <c r="J84"/>
      <c r="K84"/>
      <c r="L84" s="86"/>
      <c r="M84" s="86"/>
      <c r="N84" s="86"/>
      <c r="O84" s="86"/>
      <c r="P84" s="86"/>
      <c r="Q84" s="86"/>
      <c r="R84"/>
      <c r="S84"/>
      <c r="T84"/>
      <c r="U84"/>
      <c r="V84"/>
      <c r="W84"/>
      <c r="X84"/>
      <c r="Y84"/>
      <c r="Z84"/>
      <c r="AA84"/>
      <c r="AB84"/>
      <c r="AC84"/>
      <c r="AD84" s="5"/>
      <c r="AE84" s="5"/>
      <c r="AF84" s="5"/>
      <c r="AG84" s="5"/>
      <c r="AH84" s="5"/>
      <c r="AI84" s="5"/>
      <c r="AJ84" s="5"/>
      <c r="AK84" s="5"/>
      <c r="AL84" s="5"/>
      <c r="AM84" s="5"/>
      <c r="AN84" s="5"/>
      <c r="AO84" s="5"/>
      <c r="AP84" s="3"/>
    </row>
    <row r="85" spans="1:42" ht="15.75">
      <c r="A85" s="56" t="s">
        <v>121</v>
      </c>
      <c r="B85"/>
      <c r="C85" s="87"/>
      <c r="D85" s="87"/>
      <c r="E85" s="87"/>
      <c r="F85" s="87"/>
      <c r="G85" s="87"/>
      <c r="H85" s="87"/>
      <c r="I85" s="87"/>
      <c r="J85" s="87"/>
      <c r="K85" s="87"/>
      <c r="L85" s="86"/>
      <c r="M85" s="86"/>
      <c r="N85" s="86"/>
      <c r="O85" s="86"/>
      <c r="P85" s="86"/>
      <c r="Q85" s="86"/>
      <c r="R85"/>
      <c r="S85"/>
      <c r="T85"/>
      <c r="U85"/>
      <c r="V85"/>
      <c r="W85"/>
      <c r="X85"/>
      <c r="Y85"/>
      <c r="Z85"/>
      <c r="AA85"/>
      <c r="AB85"/>
      <c r="AC85"/>
      <c r="AD85" s="5"/>
      <c r="AE85" s="5"/>
      <c r="AF85" s="5"/>
      <c r="AG85" s="5"/>
      <c r="AH85" s="5"/>
      <c r="AI85" s="5"/>
      <c r="AJ85" s="5"/>
      <c r="AK85" s="5"/>
      <c r="AL85" s="5"/>
      <c r="AM85" s="5"/>
      <c r="AN85" s="5"/>
      <c r="AO85" s="5"/>
      <c r="AP85" s="3"/>
    </row>
    <row r="86" spans="1:42" ht="15.75">
      <c r="A86"/>
      <c r="B86"/>
      <c r="C86"/>
      <c r="D86"/>
      <c r="E86"/>
      <c r="F86"/>
      <c r="G86"/>
      <c r="H86"/>
      <c r="I86"/>
      <c r="J86"/>
      <c r="K86"/>
      <c r="L86" s="86"/>
      <c r="M86" s="86"/>
      <c r="N86" s="86"/>
      <c r="O86" s="86"/>
      <c r="P86" s="86"/>
      <c r="Q86" s="86"/>
      <c r="R86"/>
      <c r="S86"/>
      <c r="T86"/>
      <c r="U86"/>
      <c r="V86"/>
      <c r="W86"/>
      <c r="X86"/>
      <c r="Y86"/>
      <c r="Z86"/>
      <c r="AA86"/>
      <c r="AB86"/>
      <c r="AC86"/>
      <c r="AD86" s="5"/>
      <c r="AE86" s="5"/>
      <c r="AF86" s="5"/>
      <c r="AG86" s="5"/>
      <c r="AH86" s="5"/>
      <c r="AI86" s="5"/>
      <c r="AJ86" s="5"/>
      <c r="AK86" s="5"/>
      <c r="AL86" s="5"/>
      <c r="AM86" s="5"/>
      <c r="AN86" s="5"/>
      <c r="AO86" s="5"/>
      <c r="AP86" s="3"/>
    </row>
    <row r="87" spans="1:41" ht="15">
      <c r="A87"/>
      <c r="B87"/>
      <c r="C87"/>
      <c r="D87"/>
      <c r="E87"/>
      <c r="F87"/>
      <c r="G87"/>
      <c r="H87"/>
      <c r="I87"/>
      <c r="J87"/>
      <c r="K87"/>
      <c r="L87" s="86"/>
      <c r="M87" s="86"/>
      <c r="N87" s="86"/>
      <c r="O87" s="86"/>
      <c r="P87" s="86"/>
      <c r="Q87" s="86"/>
      <c r="R87"/>
      <c r="S87"/>
      <c r="T87"/>
      <c r="U87"/>
      <c r="V87"/>
      <c r="W87"/>
      <c r="X87"/>
      <c r="Y87"/>
      <c r="Z87"/>
      <c r="AA87"/>
      <c r="AB87"/>
      <c r="AC87"/>
      <c r="AD87"/>
      <c r="AE87"/>
      <c r="AF87"/>
      <c r="AG87"/>
      <c r="AH87"/>
      <c r="AI87"/>
      <c r="AJ87"/>
      <c r="AK87"/>
      <c r="AL87"/>
      <c r="AM87"/>
      <c r="AN87"/>
      <c r="AO87"/>
    </row>
    <row r="88" spans="1:41" ht="15">
      <c r="A88"/>
      <c r="B88"/>
      <c r="C88"/>
      <c r="D88"/>
      <c r="E88"/>
      <c r="F88"/>
      <c r="G88"/>
      <c r="H88"/>
      <c r="I88"/>
      <c r="J88"/>
      <c r="K88"/>
      <c r="R88"/>
      <c r="S88"/>
      <c r="T88"/>
      <c r="U88"/>
      <c r="V88"/>
      <c r="W88"/>
      <c r="X88"/>
      <c r="Y88"/>
      <c r="Z88"/>
      <c r="AA88"/>
      <c r="AB88"/>
      <c r="AC88"/>
      <c r="AD88"/>
      <c r="AE88"/>
      <c r="AF88"/>
      <c r="AG88"/>
      <c r="AH88"/>
      <c r="AI88"/>
      <c r="AJ88"/>
      <c r="AK88"/>
      <c r="AL88"/>
      <c r="AM88"/>
      <c r="AN88"/>
      <c r="AO88"/>
    </row>
    <row r="89" spans="1:41" ht="15">
      <c r="A89"/>
      <c r="B89"/>
      <c r="C89"/>
      <c r="D89"/>
      <c r="E89"/>
      <c r="F89"/>
      <c r="G89"/>
      <c r="H89"/>
      <c r="I89"/>
      <c r="J89"/>
      <c r="K89"/>
      <c r="R89"/>
      <c r="S89"/>
      <c r="T89"/>
      <c r="U89"/>
      <c r="V89"/>
      <c r="W89"/>
      <c r="X89"/>
      <c r="Y89"/>
      <c r="Z89"/>
      <c r="AA89"/>
      <c r="AB89"/>
      <c r="AC89"/>
      <c r="AD89"/>
      <c r="AE89"/>
      <c r="AF89"/>
      <c r="AG89"/>
      <c r="AH89"/>
      <c r="AI89"/>
      <c r="AJ89"/>
      <c r="AK89"/>
      <c r="AL89"/>
      <c r="AM89"/>
      <c r="AN89"/>
      <c r="AO89"/>
    </row>
    <row r="90" spans="1:31" ht="15.75">
      <c r="A90"/>
      <c r="B90"/>
      <c r="C90" s="5"/>
      <c r="D90" s="5"/>
      <c r="E90" s="5"/>
      <c r="F90" s="5"/>
      <c r="G90" s="5"/>
      <c r="H90" s="5"/>
      <c r="I90" s="5"/>
      <c r="J90" s="5"/>
      <c r="K90" s="5"/>
      <c r="R90"/>
      <c r="S90" s="3"/>
      <c r="T90" s="3"/>
      <c r="U90" s="3"/>
      <c r="V90" s="3"/>
      <c r="W90" s="3"/>
      <c r="X90" s="3"/>
      <c r="Y90" s="3"/>
      <c r="Z90" s="3"/>
      <c r="AA90" s="3"/>
      <c r="AB90" s="3"/>
      <c r="AC90" s="3"/>
      <c r="AD90" s="3"/>
      <c r="AE90" s="3"/>
    </row>
    <row r="91" spans="1:31" ht="15.75">
      <c r="A91"/>
      <c r="B91"/>
      <c r="C91" s="5"/>
      <c r="D91" s="5"/>
      <c r="E91" s="5"/>
      <c r="F91" s="5"/>
      <c r="G91" s="5"/>
      <c r="H91" s="5"/>
      <c r="I91" s="5"/>
      <c r="J91" s="5"/>
      <c r="K91" s="5"/>
      <c r="R91"/>
      <c r="S91" s="3"/>
      <c r="T91" s="3"/>
      <c r="U91" s="3"/>
      <c r="V91" s="3"/>
      <c r="W91" s="3"/>
      <c r="X91" s="3"/>
      <c r="Y91" s="3"/>
      <c r="Z91" s="3"/>
      <c r="AA91" s="3"/>
      <c r="AB91" s="3"/>
      <c r="AC91" s="3"/>
      <c r="AD91" s="3"/>
      <c r="AE91" s="3"/>
    </row>
    <row r="92" spans="1:31" ht="15.75">
      <c r="A92" s="5"/>
      <c r="B92" s="5"/>
      <c r="C92" s="5"/>
      <c r="D92" s="5"/>
      <c r="E92" s="5"/>
      <c r="F92" s="5"/>
      <c r="G92" s="5"/>
      <c r="H92" s="5"/>
      <c r="I92" s="5"/>
      <c r="J92" s="5"/>
      <c r="K92" s="5"/>
      <c r="R92"/>
      <c r="S92" s="3"/>
      <c r="T92" s="3"/>
      <c r="U92" s="3"/>
      <c r="V92" s="3"/>
      <c r="W92" s="3"/>
      <c r="X92" s="3"/>
      <c r="Y92" s="3"/>
      <c r="Z92" s="3"/>
      <c r="AA92" s="3"/>
      <c r="AB92" s="3"/>
      <c r="AC92" s="3"/>
      <c r="AD92" s="3"/>
      <c r="AE92" s="3"/>
    </row>
    <row r="93" spans="1:31" ht="15.75">
      <c r="A93" s="88"/>
      <c r="B93" s="5"/>
      <c r="C93" s="89"/>
      <c r="D93" s="89"/>
      <c r="E93" s="89"/>
      <c r="F93" s="89"/>
      <c r="G93" s="89"/>
      <c r="H93" s="89"/>
      <c r="I93" s="89"/>
      <c r="J93" s="89"/>
      <c r="K93" s="89"/>
      <c r="L93"/>
      <c r="S93" s="3"/>
      <c r="T93" s="3"/>
      <c r="U93" s="3"/>
      <c r="V93" s="3"/>
      <c r="W93" s="3"/>
      <c r="X93" s="3"/>
      <c r="Y93" s="3"/>
      <c r="Z93" s="3"/>
      <c r="AA93" s="3"/>
      <c r="AB93" s="3"/>
      <c r="AC93" s="3"/>
      <c r="AD93" s="3"/>
      <c r="AE93" s="3"/>
    </row>
    <row r="94" spans="1:31" ht="15.75">
      <c r="A94" s="5"/>
      <c r="B94" s="5"/>
      <c r="C94" s="89"/>
      <c r="D94" s="89"/>
      <c r="E94" s="89"/>
      <c r="F94" s="89"/>
      <c r="G94" s="89"/>
      <c r="H94" s="89"/>
      <c r="I94" s="89"/>
      <c r="J94" s="89"/>
      <c r="K94" s="89"/>
      <c r="L94"/>
      <c r="S94" s="3"/>
      <c r="T94" s="3"/>
      <c r="U94" s="3"/>
      <c r="V94" s="3"/>
      <c r="W94" s="3"/>
      <c r="X94" s="3"/>
      <c r="Y94" s="3"/>
      <c r="Z94" s="3"/>
      <c r="AA94" s="3"/>
      <c r="AB94" s="3"/>
      <c r="AC94" s="3"/>
      <c r="AD94" s="3"/>
      <c r="AE94" s="3"/>
    </row>
    <row r="95" spans="1:31" ht="15.75">
      <c r="A95"/>
      <c r="B95"/>
      <c r="C95"/>
      <c r="D95"/>
      <c r="E95"/>
      <c r="F95"/>
      <c r="G95"/>
      <c r="H95"/>
      <c r="I95"/>
      <c r="J95"/>
      <c r="K95"/>
      <c r="L95"/>
      <c r="S95" s="3"/>
      <c r="T95" s="3"/>
      <c r="U95" s="3"/>
      <c r="V95" s="3"/>
      <c r="W95" s="3"/>
      <c r="X95" s="3"/>
      <c r="Y95" s="3"/>
      <c r="Z95" s="3"/>
      <c r="AA95" s="3"/>
      <c r="AB95" s="3"/>
      <c r="AC95" s="3"/>
      <c r="AD95" s="3"/>
      <c r="AE95" s="3"/>
    </row>
    <row r="96" spans="1:31" ht="15.75">
      <c r="A96"/>
      <c r="B96"/>
      <c r="C96"/>
      <c r="D96"/>
      <c r="E96"/>
      <c r="F96"/>
      <c r="G96"/>
      <c r="H96"/>
      <c r="I96"/>
      <c r="J96"/>
      <c r="K96"/>
      <c r="L96"/>
      <c r="S96" s="3"/>
      <c r="T96" s="3"/>
      <c r="U96" s="3"/>
      <c r="V96" s="3"/>
      <c r="W96" s="3"/>
      <c r="X96" s="3"/>
      <c r="Y96" s="3"/>
      <c r="Z96" s="3"/>
      <c r="AA96" s="3"/>
      <c r="AB96" s="3"/>
      <c r="AC96" s="3"/>
      <c r="AD96" s="3"/>
      <c r="AE96" s="3"/>
    </row>
    <row r="97" spans="1:31" ht="15.75">
      <c r="A97"/>
      <c r="B97"/>
      <c r="C97"/>
      <c r="D97"/>
      <c r="E97"/>
      <c r="F97"/>
      <c r="G97"/>
      <c r="H97"/>
      <c r="I97"/>
      <c r="J97"/>
      <c r="K97"/>
      <c r="L97"/>
      <c r="S97" s="3"/>
      <c r="T97" s="3"/>
      <c r="U97" s="3"/>
      <c r="V97" s="3"/>
      <c r="W97" s="3"/>
      <c r="X97" s="3"/>
      <c r="Y97" s="3"/>
      <c r="Z97" s="3"/>
      <c r="AA97" s="3"/>
      <c r="AB97" s="3"/>
      <c r="AC97" s="3"/>
      <c r="AD97" s="3"/>
      <c r="AE97" s="3"/>
    </row>
    <row r="98" spans="1:39" ht="15">
      <c r="A98"/>
      <c r="B98"/>
      <c r="C98"/>
      <c r="D98"/>
      <c r="E98"/>
      <c r="F98"/>
      <c r="G98"/>
      <c r="H98"/>
      <c r="I98"/>
      <c r="J98"/>
      <c r="K98"/>
      <c r="L98"/>
      <c r="S98"/>
      <c r="T98"/>
      <c r="U98"/>
      <c r="V98"/>
      <c r="W98"/>
      <c r="X98"/>
      <c r="Y98"/>
      <c r="Z98"/>
      <c r="AA98"/>
      <c r="AB98"/>
      <c r="AC98"/>
      <c r="AD98"/>
      <c r="AE98"/>
      <c r="AF98"/>
      <c r="AG98"/>
      <c r="AH98"/>
      <c r="AI98"/>
      <c r="AJ98"/>
      <c r="AK98"/>
      <c r="AL98"/>
      <c r="AM98"/>
    </row>
    <row r="99" spans="1:39" ht="15">
      <c r="A99"/>
      <c r="B99"/>
      <c r="C99"/>
      <c r="D99"/>
      <c r="E99"/>
      <c r="F99"/>
      <c r="G99"/>
      <c r="H99"/>
      <c r="I99"/>
      <c r="J99"/>
      <c r="K99"/>
      <c r="L99"/>
      <c r="S99"/>
      <c r="T99"/>
      <c r="U99"/>
      <c r="V99"/>
      <c r="W99"/>
      <c r="X99"/>
      <c r="Y99"/>
      <c r="Z99"/>
      <c r="AA99"/>
      <c r="AB99"/>
      <c r="AC99"/>
      <c r="AD99"/>
      <c r="AE99"/>
      <c r="AF99"/>
      <c r="AG99"/>
      <c r="AH99"/>
      <c r="AI99"/>
      <c r="AJ99"/>
      <c r="AK99"/>
      <c r="AL99"/>
      <c r="AM99"/>
    </row>
    <row r="100" spans="1:39" ht="15">
      <c r="A100"/>
      <c r="B100"/>
      <c r="C100"/>
      <c r="D100"/>
      <c r="E100"/>
      <c r="F100"/>
      <c r="G100"/>
      <c r="H100"/>
      <c r="I100"/>
      <c r="J100"/>
      <c r="K100"/>
      <c r="L100"/>
      <c r="S100"/>
      <c r="T100"/>
      <c r="U100"/>
      <c r="V100"/>
      <c r="W100"/>
      <c r="X100"/>
      <c r="Y100"/>
      <c r="Z100"/>
      <c r="AA100"/>
      <c r="AB100"/>
      <c r="AC100"/>
      <c r="AD100"/>
      <c r="AE100"/>
      <c r="AF100"/>
      <c r="AG100"/>
      <c r="AH100"/>
      <c r="AI100"/>
      <c r="AJ100"/>
      <c r="AK100"/>
      <c r="AL100"/>
      <c r="AM100"/>
    </row>
    <row r="101" spans="1:39" ht="15">
      <c r="A101"/>
      <c r="B101"/>
      <c r="C101"/>
      <c r="D101"/>
      <c r="E101"/>
      <c r="F101"/>
      <c r="G101"/>
      <c r="H101"/>
      <c r="I101"/>
      <c r="J101"/>
      <c r="K101"/>
      <c r="L101"/>
      <c r="S101"/>
      <c r="T101"/>
      <c r="U101"/>
      <c r="V101"/>
      <c r="W101"/>
      <c r="X101"/>
      <c r="Y101"/>
      <c r="Z101"/>
      <c r="AA101"/>
      <c r="AB101"/>
      <c r="AC101"/>
      <c r="AD101"/>
      <c r="AE101"/>
      <c r="AF101"/>
      <c r="AG101"/>
      <c r="AH101"/>
      <c r="AI101"/>
      <c r="AJ101"/>
      <c r="AK101"/>
      <c r="AL101"/>
      <c r="AM101"/>
    </row>
    <row r="102" spans="1:39" ht="15">
      <c r="A102"/>
      <c r="B102"/>
      <c r="C102"/>
      <c r="D102"/>
      <c r="E102"/>
      <c r="F102"/>
      <c r="G102"/>
      <c r="H102"/>
      <c r="I102"/>
      <c r="J102"/>
      <c r="K102"/>
      <c r="L102"/>
      <c r="S102"/>
      <c r="T102"/>
      <c r="U102"/>
      <c r="V102"/>
      <c r="W102"/>
      <c r="X102"/>
      <c r="Y102"/>
      <c r="Z102"/>
      <c r="AA102"/>
      <c r="AB102"/>
      <c r="AC102"/>
      <c r="AD102"/>
      <c r="AE102"/>
      <c r="AF102"/>
      <c r="AG102"/>
      <c r="AH102"/>
      <c r="AI102"/>
      <c r="AJ102"/>
      <c r="AK102"/>
      <c r="AL102"/>
      <c r="AM102"/>
    </row>
    <row r="103" spans="1:39" ht="15">
      <c r="A103"/>
      <c r="B103"/>
      <c r="C103"/>
      <c r="D103"/>
      <c r="E103"/>
      <c r="F103"/>
      <c r="G103"/>
      <c r="H103"/>
      <c r="I103"/>
      <c r="J103"/>
      <c r="K103"/>
      <c r="L103"/>
      <c r="S103"/>
      <c r="T103"/>
      <c r="U103"/>
      <c r="V103"/>
      <c r="W103"/>
      <c r="X103"/>
      <c r="Y103"/>
      <c r="Z103"/>
      <c r="AA103"/>
      <c r="AB103"/>
      <c r="AC103"/>
      <c r="AD103"/>
      <c r="AE103"/>
      <c r="AF103"/>
      <c r="AG103"/>
      <c r="AH103"/>
      <c r="AI103"/>
      <c r="AJ103"/>
      <c r="AK103"/>
      <c r="AL103"/>
      <c r="AM103"/>
    </row>
    <row r="104" spans="1:41" ht="15">
      <c r="A104"/>
      <c r="B104"/>
      <c r="C104"/>
      <c r="D104"/>
      <c r="E104"/>
      <c r="F104"/>
      <c r="G104"/>
      <c r="H104"/>
      <c r="I104"/>
      <c r="J104"/>
      <c r="K104"/>
      <c r="L104"/>
      <c r="S104"/>
      <c r="T104"/>
      <c r="U104"/>
      <c r="V104"/>
      <c r="W104"/>
      <c r="X104"/>
      <c r="Y104"/>
      <c r="Z104"/>
      <c r="AA104"/>
      <c r="AB104"/>
      <c r="AC104"/>
      <c r="AD104"/>
      <c r="AE104"/>
      <c r="AF104"/>
      <c r="AG104"/>
      <c r="AH104"/>
      <c r="AI104"/>
      <c r="AJ104"/>
      <c r="AK104"/>
      <c r="AL104"/>
      <c r="AM104"/>
      <c r="AN104"/>
      <c r="AO104"/>
    </row>
    <row r="105" spans="1:41" ht="15">
      <c r="A105"/>
      <c r="B105"/>
      <c r="C105"/>
      <c r="D105"/>
      <c r="E105"/>
      <c r="F105"/>
      <c r="G105"/>
      <c r="H105"/>
      <c r="I105"/>
      <c r="J105"/>
      <c r="K105"/>
      <c r="L105"/>
      <c r="M105"/>
      <c r="N105"/>
      <c r="O105"/>
      <c r="S105"/>
      <c r="T105"/>
      <c r="U105"/>
      <c r="V105"/>
      <c r="W105"/>
      <c r="X105"/>
      <c r="Y105"/>
      <c r="Z105"/>
      <c r="AA105"/>
      <c r="AB105"/>
      <c r="AC105"/>
      <c r="AD105"/>
      <c r="AE105"/>
      <c r="AF105"/>
      <c r="AG105"/>
      <c r="AH105"/>
      <c r="AI105"/>
      <c r="AJ105"/>
      <c r="AK105"/>
      <c r="AL105"/>
      <c r="AM105"/>
      <c r="AN105"/>
      <c r="AO105"/>
    </row>
    <row r="106" spans="1:41" ht="15">
      <c r="A106"/>
      <c r="B106"/>
      <c r="C106"/>
      <c r="D106"/>
      <c r="E106"/>
      <c r="F106"/>
      <c r="G106"/>
      <c r="H106"/>
      <c r="I106"/>
      <c r="J106"/>
      <c r="K106"/>
      <c r="L106"/>
      <c r="M106"/>
      <c r="N106"/>
      <c r="O106"/>
      <c r="S106"/>
      <c r="T106"/>
      <c r="U106"/>
      <c r="V106"/>
      <c r="W106"/>
      <c r="X106"/>
      <c r="Y106"/>
      <c r="Z106"/>
      <c r="AA106"/>
      <c r="AB106"/>
      <c r="AC106"/>
      <c r="AD106"/>
      <c r="AE106"/>
      <c r="AF106"/>
      <c r="AG106"/>
      <c r="AH106"/>
      <c r="AI106"/>
      <c r="AJ106"/>
      <c r="AK106"/>
      <c r="AL106"/>
      <c r="AM106"/>
      <c r="AN106"/>
      <c r="AO106"/>
    </row>
    <row r="107" spans="1:41" ht="15">
      <c r="A107"/>
      <c r="B107"/>
      <c r="C107"/>
      <c r="D107"/>
      <c r="E107"/>
      <c r="F107"/>
      <c r="G107"/>
      <c r="J107"/>
      <c r="K107"/>
      <c r="L107"/>
      <c r="M107"/>
      <c r="N107"/>
      <c r="O107"/>
      <c r="S107"/>
      <c r="T107"/>
      <c r="U107"/>
      <c r="V107"/>
      <c r="W107"/>
      <c r="X107"/>
      <c r="Y107"/>
      <c r="Z107"/>
      <c r="AA107"/>
      <c r="AB107"/>
      <c r="AC107"/>
      <c r="AD107"/>
      <c r="AE107"/>
      <c r="AF107"/>
      <c r="AG107"/>
      <c r="AH107"/>
      <c r="AI107"/>
      <c r="AJ107"/>
      <c r="AK107"/>
      <c r="AL107"/>
      <c r="AM107"/>
      <c r="AN107"/>
      <c r="AO107"/>
    </row>
    <row r="108" spans="1:41" ht="15">
      <c r="A108"/>
      <c r="B108"/>
      <c r="C108"/>
      <c r="D108"/>
      <c r="E108"/>
      <c r="F108"/>
      <c r="G108"/>
      <c r="J108"/>
      <c r="K108"/>
      <c r="L108"/>
      <c r="M108"/>
      <c r="N108"/>
      <c r="O108"/>
      <c r="S108"/>
      <c r="T108"/>
      <c r="U108"/>
      <c r="V108"/>
      <c r="W108"/>
      <c r="X108"/>
      <c r="Y108"/>
      <c r="Z108"/>
      <c r="AA108"/>
      <c r="AB108"/>
      <c r="AC108"/>
      <c r="AD108"/>
      <c r="AE108"/>
      <c r="AF108"/>
      <c r="AG108"/>
      <c r="AH108"/>
      <c r="AI108"/>
      <c r="AJ108"/>
      <c r="AK108"/>
      <c r="AL108"/>
      <c r="AM108"/>
      <c r="AN108"/>
      <c r="AO108"/>
    </row>
    <row r="109" spans="1:41" ht="15">
      <c r="A109"/>
      <c r="B109"/>
      <c r="C109"/>
      <c r="D109"/>
      <c r="E109"/>
      <c r="F109"/>
      <c r="G109"/>
      <c r="S109"/>
      <c r="T109"/>
      <c r="U109"/>
      <c r="V109"/>
      <c r="W109"/>
      <c r="X109"/>
      <c r="Y109"/>
      <c r="Z109"/>
      <c r="AA109"/>
      <c r="AB109"/>
      <c r="AC109"/>
      <c r="AD109"/>
      <c r="AE109"/>
      <c r="AF109"/>
      <c r="AG109"/>
      <c r="AH109"/>
      <c r="AI109"/>
      <c r="AJ109"/>
      <c r="AK109"/>
      <c r="AL109"/>
      <c r="AM109"/>
      <c r="AN109"/>
      <c r="AO109"/>
    </row>
    <row r="110" spans="1:41" ht="15">
      <c r="A110"/>
      <c r="B110"/>
      <c r="C110"/>
      <c r="D110"/>
      <c r="E110"/>
      <c r="F110"/>
      <c r="J110"/>
      <c r="K110"/>
      <c r="L110"/>
      <c r="M110"/>
      <c r="N110"/>
      <c r="S110"/>
      <c r="T110"/>
      <c r="U110"/>
      <c r="V110"/>
      <c r="W110"/>
      <c r="X110"/>
      <c r="Y110"/>
      <c r="Z110"/>
      <c r="AA110"/>
      <c r="AB110"/>
      <c r="AC110"/>
      <c r="AD110"/>
      <c r="AE110"/>
      <c r="AF110"/>
      <c r="AG110"/>
      <c r="AH110"/>
      <c r="AI110"/>
      <c r="AJ110"/>
      <c r="AK110"/>
      <c r="AL110"/>
      <c r="AM110"/>
      <c r="AN110"/>
      <c r="AO110"/>
    </row>
    <row r="111" spans="1:41" ht="15">
      <c r="A111"/>
      <c r="B111"/>
      <c r="C111"/>
      <c r="D111"/>
      <c r="E111"/>
      <c r="F111"/>
      <c r="J111"/>
      <c r="K111"/>
      <c r="L111"/>
      <c r="M111"/>
      <c r="N111"/>
      <c r="S111"/>
      <c r="T111"/>
      <c r="U111"/>
      <c r="V111"/>
      <c r="W111"/>
      <c r="X111"/>
      <c r="Y111"/>
      <c r="Z111"/>
      <c r="AA111"/>
      <c r="AB111"/>
      <c r="AC111"/>
      <c r="AD111"/>
      <c r="AE111"/>
      <c r="AF111"/>
      <c r="AG111"/>
      <c r="AH111"/>
      <c r="AI111"/>
      <c r="AJ111"/>
      <c r="AK111"/>
      <c r="AL111"/>
      <c r="AM111"/>
      <c r="AN111"/>
      <c r="AO111"/>
    </row>
    <row r="112" spans="1:41" ht="15">
      <c r="A112"/>
      <c r="B112"/>
      <c r="C112"/>
      <c r="D112"/>
      <c r="E112"/>
      <c r="F112"/>
      <c r="J112"/>
      <c r="K112"/>
      <c r="L112"/>
      <c r="M112"/>
      <c r="N112"/>
      <c r="S112"/>
      <c r="T112"/>
      <c r="U112"/>
      <c r="V112"/>
      <c r="W112"/>
      <c r="X112"/>
      <c r="Y112"/>
      <c r="Z112"/>
      <c r="AA112"/>
      <c r="AB112"/>
      <c r="AC112"/>
      <c r="AD112"/>
      <c r="AE112"/>
      <c r="AF112"/>
      <c r="AG112"/>
      <c r="AH112"/>
      <c r="AI112"/>
      <c r="AJ112"/>
      <c r="AK112"/>
      <c r="AL112"/>
      <c r="AM112"/>
      <c r="AN112"/>
      <c r="AO112"/>
    </row>
    <row r="113" spans="1:41" ht="15">
      <c r="A113"/>
      <c r="B113"/>
      <c r="C113"/>
      <c r="D113"/>
      <c r="E113"/>
      <c r="F113"/>
      <c r="G113"/>
      <c r="H113"/>
      <c r="I113" s="52"/>
      <c r="J113"/>
      <c r="K113"/>
      <c r="L113"/>
      <c r="M113"/>
      <c r="N113"/>
      <c r="O113"/>
      <c r="S113"/>
      <c r="T113"/>
      <c r="U113"/>
      <c r="V113"/>
      <c r="W113"/>
      <c r="X113"/>
      <c r="Y113"/>
      <c r="Z113"/>
      <c r="AA113"/>
      <c r="AB113"/>
      <c r="AC113"/>
      <c r="AD113"/>
      <c r="AE113"/>
      <c r="AF113"/>
      <c r="AG113"/>
      <c r="AH113"/>
      <c r="AI113"/>
      <c r="AJ113"/>
      <c r="AK113"/>
      <c r="AL113"/>
      <c r="AM113"/>
      <c r="AN113"/>
      <c r="AO113"/>
    </row>
    <row r="114" spans="1:41" ht="15">
      <c r="A114"/>
      <c r="B114"/>
      <c r="C114"/>
      <c r="D114"/>
      <c r="E114"/>
      <c r="F114"/>
      <c r="G114"/>
      <c r="H114"/>
      <c r="I114"/>
      <c r="J114" s="52"/>
      <c r="K114"/>
      <c r="L114"/>
      <c r="S114"/>
      <c r="T114"/>
      <c r="U114"/>
      <c r="V114"/>
      <c r="W114"/>
      <c r="X114"/>
      <c r="Y114"/>
      <c r="Z114"/>
      <c r="AA114"/>
      <c r="AB114"/>
      <c r="AC114"/>
      <c r="AD114"/>
      <c r="AE114"/>
      <c r="AF114"/>
      <c r="AG114"/>
      <c r="AH114"/>
      <c r="AI114"/>
      <c r="AJ114"/>
      <c r="AK114"/>
      <c r="AL114"/>
      <c r="AM114"/>
      <c r="AN114"/>
      <c r="AO114"/>
    </row>
    <row r="115" spans="1:41" ht="15.75">
      <c r="A115"/>
      <c r="B115"/>
      <c r="C115"/>
      <c r="D115"/>
      <c r="E115"/>
      <c r="F115"/>
      <c r="G115"/>
      <c r="H115"/>
      <c r="I115"/>
      <c r="J115" s="49"/>
      <c r="K115" s="3"/>
      <c r="L115"/>
      <c r="S115"/>
      <c r="T115"/>
      <c r="U115"/>
      <c r="V115"/>
      <c r="W115"/>
      <c r="X115"/>
      <c r="Y115"/>
      <c r="Z115"/>
      <c r="AA115"/>
      <c r="AB115"/>
      <c r="AC115"/>
      <c r="AD115"/>
      <c r="AE115"/>
      <c r="AF115"/>
      <c r="AG115"/>
      <c r="AH115"/>
      <c r="AI115"/>
      <c r="AJ115"/>
      <c r="AK115"/>
      <c r="AL115"/>
      <c r="AM115"/>
      <c r="AN115"/>
      <c r="AO115"/>
    </row>
    <row r="116" spans="1:41" ht="15">
      <c r="A116"/>
      <c r="B116"/>
      <c r="C116"/>
      <c r="D116"/>
      <c r="E116"/>
      <c r="F116"/>
      <c r="G116"/>
      <c r="H116"/>
      <c r="I116"/>
      <c r="J116" s="49"/>
      <c r="K116"/>
      <c r="L116"/>
      <c r="S116"/>
      <c r="T116"/>
      <c r="U116"/>
      <c r="V116"/>
      <c r="W116"/>
      <c r="X116"/>
      <c r="Y116"/>
      <c r="Z116"/>
      <c r="AA116"/>
      <c r="AB116"/>
      <c r="AC116"/>
      <c r="AD116"/>
      <c r="AE116"/>
      <c r="AF116"/>
      <c r="AG116"/>
      <c r="AH116"/>
      <c r="AI116"/>
      <c r="AJ116"/>
      <c r="AK116"/>
      <c r="AL116"/>
      <c r="AM116"/>
      <c r="AN116"/>
      <c r="AO116"/>
    </row>
    <row r="117" spans="1:42" ht="15">
      <c r="A117"/>
      <c r="B117"/>
      <c r="C117"/>
      <c r="D117"/>
      <c r="E117"/>
      <c r="F117"/>
      <c r="G117"/>
      <c r="H117"/>
      <c r="I117"/>
      <c r="J117" s="52"/>
      <c r="K117"/>
      <c r="L117"/>
      <c r="S117"/>
      <c r="T117"/>
      <c r="U117"/>
      <c r="V117"/>
      <c r="W117"/>
      <c r="X117"/>
      <c r="Y117"/>
      <c r="Z117"/>
      <c r="AA117"/>
      <c r="AB117"/>
      <c r="AC117"/>
      <c r="AD117"/>
      <c r="AE117"/>
      <c r="AF117"/>
      <c r="AG117"/>
      <c r="AH117"/>
      <c r="AI117"/>
      <c r="AJ117"/>
      <c r="AK117"/>
      <c r="AL117"/>
      <c r="AM117"/>
      <c r="AN117"/>
      <c r="AO117"/>
      <c r="AP117"/>
    </row>
    <row r="118" spans="1:48" ht="15">
      <c r="A118"/>
      <c r="B118"/>
      <c r="C118"/>
      <c r="D118"/>
      <c r="E118"/>
      <c r="F118"/>
      <c r="G118"/>
      <c r="H118"/>
      <c r="I118"/>
      <c r="J118" s="52"/>
      <c r="K118"/>
      <c r="L118"/>
      <c r="S118"/>
      <c r="T118"/>
      <c r="U118"/>
      <c r="V118"/>
      <c r="W118"/>
      <c r="X118"/>
      <c r="Y118"/>
      <c r="Z118"/>
      <c r="AA118"/>
      <c r="AB118"/>
      <c r="AC118"/>
      <c r="AD118"/>
      <c r="AE118"/>
      <c r="AF118"/>
      <c r="AG118"/>
      <c r="AH118"/>
      <c r="AI118"/>
      <c r="AJ118"/>
      <c r="AK118"/>
      <c r="AL118"/>
      <c r="AM118"/>
      <c r="AN118"/>
      <c r="AO118"/>
      <c r="AP118"/>
      <c r="AQ118"/>
      <c r="AR118"/>
      <c r="AS118"/>
      <c r="AT118"/>
      <c r="AU118"/>
      <c r="AV118"/>
    </row>
    <row r="119" spans="1:45" ht="15.75">
      <c r="A119"/>
      <c r="B119"/>
      <c r="C119"/>
      <c r="D119"/>
      <c r="E119"/>
      <c r="F119"/>
      <c r="G119"/>
      <c r="H119"/>
      <c r="I119"/>
      <c r="J119"/>
      <c r="K119"/>
      <c r="L119"/>
      <c r="S119"/>
      <c r="T119"/>
      <c r="U119"/>
      <c r="V119"/>
      <c r="W119" s="4" t="s">
        <v>55</v>
      </c>
      <c r="X119" s="52"/>
      <c r="Y119" s="52"/>
      <c r="Z119" s="52"/>
      <c r="AA119" s="52"/>
      <c r="AB119" s="52"/>
      <c r="AC119" s="52"/>
      <c r="AD119" s="52"/>
      <c r="AE119" s="52"/>
      <c r="AF119"/>
      <c r="AG119"/>
      <c r="AH119"/>
      <c r="AI119"/>
      <c r="AJ119"/>
      <c r="AK119" s="4" t="s">
        <v>55</v>
      </c>
      <c r="AL119" s="52"/>
      <c r="AM119" s="52"/>
      <c r="AN119" s="52"/>
      <c r="AO119" s="52"/>
      <c r="AP119" s="52"/>
      <c r="AQ119" s="52"/>
      <c r="AR119" s="52"/>
      <c r="AS119" s="52"/>
    </row>
    <row r="120" spans="1:46" ht="15">
      <c r="A120"/>
      <c r="B120"/>
      <c r="C120"/>
      <c r="D120"/>
      <c r="E120"/>
      <c r="F120"/>
      <c r="G120"/>
      <c r="H120"/>
      <c r="I120"/>
      <c r="J120"/>
      <c r="K120"/>
      <c r="L120"/>
      <c r="M120"/>
      <c r="S120"/>
      <c r="T120"/>
      <c r="U120"/>
      <c r="V120"/>
      <c r="W120" s="90" t="s">
        <v>106</v>
      </c>
      <c r="X120"/>
      <c r="Y120"/>
      <c r="Z120"/>
      <c r="AA120" s="90" t="s">
        <v>122</v>
      </c>
      <c r="AB120" s="52"/>
      <c r="AC120" s="52"/>
      <c r="AD120" s="91" t="s">
        <v>108</v>
      </c>
      <c r="AE120"/>
      <c r="AF120" s="52"/>
      <c r="AG120"/>
      <c r="AH120"/>
      <c r="AI120"/>
      <c r="AJ120"/>
      <c r="AK120" s="90" t="s">
        <v>106</v>
      </c>
      <c r="AL120"/>
      <c r="AM120"/>
      <c r="AN120"/>
      <c r="AO120" s="90" t="s">
        <v>122</v>
      </c>
      <c r="AP120" s="52"/>
      <c r="AQ120" s="52"/>
      <c r="AR120"/>
      <c r="AS120" s="91" t="s">
        <v>108</v>
      </c>
      <c r="AT120" s="52"/>
    </row>
    <row r="121" spans="1:47" ht="15">
      <c r="A121"/>
      <c r="B121"/>
      <c r="C121"/>
      <c r="D121"/>
      <c r="E121"/>
      <c r="F121"/>
      <c r="G121"/>
      <c r="H121"/>
      <c r="I121"/>
      <c r="J121"/>
      <c r="K121"/>
      <c r="L121"/>
      <c r="M121"/>
      <c r="S121"/>
      <c r="T121"/>
      <c r="U121"/>
      <c r="V121"/>
      <c r="W121" s="52" t="s">
        <v>123</v>
      </c>
      <c r="X121" s="52"/>
      <c r="Y121" s="52"/>
      <c r="Z121"/>
      <c r="AA121" s="52" t="s">
        <v>124</v>
      </c>
      <c r="AB121" s="52"/>
      <c r="AC121"/>
      <c r="AD121" s="52" t="s">
        <v>125</v>
      </c>
      <c r="AE121" s="52"/>
      <c r="AF121" s="52"/>
      <c r="AG121"/>
      <c r="AH121"/>
      <c r="AI121"/>
      <c r="AJ121"/>
      <c r="AK121" s="52" t="s">
        <v>126</v>
      </c>
      <c r="AL121" s="52"/>
      <c r="AM121" s="52"/>
      <c r="AN121"/>
      <c r="AO121" t="s">
        <v>127</v>
      </c>
      <c r="AP121"/>
      <c r="AQ121" s="49"/>
      <c r="AR121"/>
      <c r="AS121" t="s">
        <v>128</v>
      </c>
      <c r="AT121"/>
      <c r="AU121"/>
    </row>
    <row r="122" spans="1:47" ht="15">
      <c r="A122"/>
      <c r="B122"/>
      <c r="C122"/>
      <c r="D122"/>
      <c r="E122"/>
      <c r="F122"/>
      <c r="G122"/>
      <c r="H122"/>
      <c r="I122"/>
      <c r="J122"/>
      <c r="K122"/>
      <c r="L122"/>
      <c r="M122"/>
      <c r="N122"/>
      <c r="O122"/>
      <c r="S122"/>
      <c r="T122"/>
      <c r="U122"/>
      <c r="V122"/>
      <c r="W122" t="s">
        <v>129</v>
      </c>
      <c r="X122"/>
      <c r="Y122" s="52"/>
      <c r="Z122"/>
      <c r="AA122" t="s">
        <v>130</v>
      </c>
      <c r="AB122"/>
      <c r="AC122"/>
      <c r="AD122" s="52" t="s">
        <v>131</v>
      </c>
      <c r="AE122"/>
      <c r="AF122"/>
      <c r="AG122"/>
      <c r="AH122"/>
      <c r="AI122"/>
      <c r="AJ122"/>
      <c r="AK122" t="s">
        <v>132</v>
      </c>
      <c r="AL122"/>
      <c r="AM122"/>
      <c r="AN122"/>
      <c r="AO122" t="s">
        <v>133</v>
      </c>
      <c r="AP122"/>
      <c r="AQ122" s="49"/>
      <c r="AR122"/>
      <c r="AS122" t="s">
        <v>134</v>
      </c>
      <c r="AT122"/>
      <c r="AU122"/>
    </row>
    <row r="123" spans="1:47" ht="15.75">
      <c r="A123" s="4" t="s">
        <v>55</v>
      </c>
      <c r="B123" s="52"/>
      <c r="C123" s="52"/>
      <c r="D123" s="52"/>
      <c r="E123" s="52"/>
      <c r="F123" s="52"/>
      <c r="G123" s="52"/>
      <c r="H123" s="52"/>
      <c r="I123" s="52"/>
      <c r="J123"/>
      <c r="K123"/>
      <c r="L123"/>
      <c r="M123"/>
      <c r="N123"/>
      <c r="O123"/>
      <c r="S123"/>
      <c r="T123"/>
      <c r="U123"/>
      <c r="V123"/>
      <c r="W123" t="s">
        <v>135</v>
      </c>
      <c r="X123"/>
      <c r="Y123"/>
      <c r="Z123"/>
      <c r="AA123" t="s">
        <v>133</v>
      </c>
      <c r="AB123" s="91"/>
      <c r="AC123" s="49"/>
      <c r="AD123" s="52" t="s">
        <v>136</v>
      </c>
      <c r="AE123"/>
      <c r="AF123"/>
      <c r="AG123"/>
      <c r="AH123"/>
      <c r="AI123"/>
      <c r="AJ123"/>
      <c r="AK123" t="s">
        <v>137</v>
      </c>
      <c r="AL123"/>
      <c r="AM123"/>
      <c r="AN123"/>
      <c r="AO123" t="s">
        <v>138</v>
      </c>
      <c r="AP123"/>
      <c r="AQ123"/>
      <c r="AR123"/>
      <c r="AS123" t="s">
        <v>139</v>
      </c>
      <c r="AT123"/>
      <c r="AU123"/>
    </row>
    <row r="124" spans="1:47" ht="15">
      <c r="A124" s="90" t="s">
        <v>140</v>
      </c>
      <c r="B124"/>
      <c r="C124"/>
      <c r="D124" s="90" t="s">
        <v>141</v>
      </c>
      <c r="E124"/>
      <c r="F124"/>
      <c r="G124" s="90" t="s">
        <v>142</v>
      </c>
      <c r="H124"/>
      <c r="I124"/>
      <c r="J124"/>
      <c r="K124"/>
      <c r="L124"/>
      <c r="M124"/>
      <c r="S124"/>
      <c r="T124"/>
      <c r="U124"/>
      <c r="V124"/>
      <c r="W124" s="52"/>
      <c r="X124" s="52"/>
      <c r="Y124"/>
      <c r="Z124"/>
      <c r="AA124" t="s">
        <v>143</v>
      </c>
      <c r="AB124" s="52"/>
      <c r="AC124" s="49"/>
      <c r="AD124"/>
      <c r="AE124"/>
      <c r="AF124" s="49"/>
      <c r="AG124"/>
      <c r="AH124"/>
      <c r="AI124"/>
      <c r="AJ124"/>
      <c r="AK124"/>
      <c r="AL124"/>
      <c r="AM124"/>
      <c r="AN124"/>
      <c r="AO124" t="s">
        <v>144</v>
      </c>
      <c r="AP124"/>
      <c r="AQ124" s="52"/>
      <c r="AR124" s="52"/>
      <c r="AS124" s="52"/>
      <c r="AT124" s="49"/>
      <c r="AU124"/>
    </row>
    <row r="125" spans="1:46" ht="15">
      <c r="A125" s="52" t="s">
        <v>145</v>
      </c>
      <c r="B125" s="52"/>
      <c r="C125" s="52"/>
      <c r="D125" s="52" t="s">
        <v>146</v>
      </c>
      <c r="E125" s="52"/>
      <c r="F125" s="52"/>
      <c r="G125" s="52" t="s">
        <v>147</v>
      </c>
      <c r="H125" s="52"/>
      <c r="I125"/>
      <c r="J125"/>
      <c r="K125"/>
      <c r="L125"/>
      <c r="M125"/>
      <c r="N125"/>
      <c r="O125"/>
      <c r="S125"/>
      <c r="T125"/>
      <c r="U125"/>
      <c r="V125"/>
      <c r="W125"/>
      <c r="X125" s="52"/>
      <c r="Y125"/>
      <c r="Z125"/>
      <c r="AA125" t="s">
        <v>133</v>
      </c>
      <c r="AB125" s="52"/>
      <c r="AC125" s="52"/>
      <c r="AD125" s="52"/>
      <c r="AE125"/>
      <c r="AF125" s="52"/>
      <c r="AG125"/>
      <c r="AH125"/>
      <c r="AI125"/>
      <c r="AJ125"/>
      <c r="AK125" s="52"/>
      <c r="AL125" s="52"/>
      <c r="AM125" s="52"/>
      <c r="AN125"/>
      <c r="AO125" s="52"/>
      <c r="AP125" s="91"/>
      <c r="AS125" s="52"/>
      <c r="AT125" s="52"/>
    </row>
    <row r="126" spans="1:42" ht="15">
      <c r="A126" s="52" t="s">
        <v>148</v>
      </c>
      <c r="B126" s="52"/>
      <c r="C126" s="52"/>
      <c r="D126" s="52" t="s">
        <v>149</v>
      </c>
      <c r="E126" s="52"/>
      <c r="F126" s="52"/>
      <c r="G126" s="52" t="s">
        <v>150</v>
      </c>
      <c r="H126" s="52"/>
      <c r="I126"/>
      <c r="J126"/>
      <c r="K126"/>
      <c r="L126"/>
      <c r="M126"/>
      <c r="N126"/>
      <c r="S126"/>
      <c r="T126"/>
      <c r="U126"/>
      <c r="V126"/>
      <c r="W126"/>
      <c r="X126"/>
      <c r="Y126"/>
      <c r="Z126"/>
      <c r="AA126"/>
      <c r="AB126"/>
      <c r="AC126"/>
      <c r="AD126"/>
      <c r="AE126"/>
      <c r="AF126"/>
      <c r="AG126"/>
      <c r="AH126"/>
      <c r="AI126"/>
      <c r="AJ126"/>
      <c r="AK126"/>
      <c r="AL126"/>
      <c r="AM126"/>
      <c r="AN126"/>
      <c r="AO126"/>
      <c r="AP126" s="52"/>
    </row>
    <row r="127" spans="1:50" ht="15.75">
      <c r="A127" s="52" t="s">
        <v>151</v>
      </c>
      <c r="B127" s="52"/>
      <c r="C127" s="52"/>
      <c r="D127" s="52" t="s">
        <v>152</v>
      </c>
      <c r="E127" s="52"/>
      <c r="F127" s="52"/>
      <c r="G127" s="52" t="s">
        <v>153</v>
      </c>
      <c r="H127" s="52"/>
      <c r="I127"/>
      <c r="J127"/>
      <c r="K127"/>
      <c r="L127"/>
      <c r="M127"/>
      <c r="N127"/>
      <c r="S127"/>
      <c r="T127"/>
      <c r="U127"/>
      <c r="V127"/>
      <c r="W127" s="73" t="s">
        <v>154</v>
      </c>
      <c r="X127" s="5"/>
      <c r="Y127" s="5"/>
      <c r="Z127" s="5"/>
      <c r="AA127" s="5"/>
      <c r="AB127" s="5"/>
      <c r="AC127" s="5"/>
      <c r="AD127" s="5"/>
      <c r="AE127" s="5"/>
      <c r="AF127" s="5"/>
      <c r="AG127" s="5"/>
      <c r="AH127"/>
      <c r="AI127"/>
      <c r="AJ127"/>
      <c r="AK127" s="4" t="s">
        <v>95</v>
      </c>
      <c r="AL127" s="5"/>
      <c r="AM127" s="5"/>
      <c r="AN127" s="5"/>
      <c r="AO127"/>
      <c r="AP127" s="52"/>
      <c r="AQ127" s="5"/>
      <c r="AR127" s="5"/>
      <c r="AS127" s="5"/>
      <c r="AT127" s="5"/>
      <c r="AU127" s="5"/>
      <c r="AV127"/>
      <c r="AW127"/>
      <c r="AX127"/>
    </row>
    <row r="128" spans="1:50" ht="15.75">
      <c r="A128"/>
      <c r="B128"/>
      <c r="C128"/>
      <c r="D128"/>
      <c r="E128"/>
      <c r="F128"/>
      <c r="G128"/>
      <c r="H128"/>
      <c r="I128"/>
      <c r="J128"/>
      <c r="K128"/>
      <c r="L128"/>
      <c r="M128"/>
      <c r="N128"/>
      <c r="S128"/>
      <c r="T128"/>
      <c r="U128"/>
      <c r="V128"/>
      <c r="W128" s="4" t="s">
        <v>94</v>
      </c>
      <c r="X128" s="5"/>
      <c r="Y128" s="5"/>
      <c r="Z128" s="5"/>
      <c r="AA128" s="5"/>
      <c r="AB128" s="5"/>
      <c r="AC128" s="5"/>
      <c r="AD128" s="5"/>
      <c r="AE128" s="5"/>
      <c r="AF128" s="5"/>
      <c r="AG128" s="5"/>
      <c r="AH128"/>
      <c r="AI128"/>
      <c r="AJ128"/>
      <c r="AK128" s="20"/>
      <c r="AL128" s="23"/>
      <c r="AM128" s="21" t="s">
        <v>101</v>
      </c>
      <c r="AN128" s="22"/>
      <c r="AO128" s="23"/>
      <c r="AP128" s="21" t="s">
        <v>102</v>
      </c>
      <c r="AQ128" s="22"/>
      <c r="AR128" s="23"/>
      <c r="AS128" s="21" t="s">
        <v>103</v>
      </c>
      <c r="AT128" s="22"/>
      <c r="AU128" s="23"/>
      <c r="AV128"/>
      <c r="AW128"/>
      <c r="AX128"/>
    </row>
    <row r="129" spans="1:50" ht="15.75">
      <c r="A129"/>
      <c r="B129"/>
      <c r="C129"/>
      <c r="D129"/>
      <c r="E129"/>
      <c r="F129"/>
      <c r="G129"/>
      <c r="H129"/>
      <c r="I129"/>
      <c r="J129"/>
      <c r="K129"/>
      <c r="L129"/>
      <c r="M129"/>
      <c r="N129"/>
      <c r="S129"/>
      <c r="T129"/>
      <c r="U129"/>
      <c r="V129"/>
      <c r="W129" s="20"/>
      <c r="X129" s="23"/>
      <c r="Y129" s="21" t="s">
        <v>98</v>
      </c>
      <c r="Z129" s="22"/>
      <c r="AA129" s="23"/>
      <c r="AB129" s="21" t="s">
        <v>99</v>
      </c>
      <c r="AC129" s="22"/>
      <c r="AD129" s="23"/>
      <c r="AE129" s="21" t="s">
        <v>100</v>
      </c>
      <c r="AF129" s="22"/>
      <c r="AG129" s="23"/>
      <c r="AH129"/>
      <c r="AI129"/>
      <c r="AJ129"/>
      <c r="AK129" s="35" t="s">
        <v>105</v>
      </c>
      <c r="AL129" s="74" t="s">
        <v>22</v>
      </c>
      <c r="AM129" s="75" t="s">
        <v>106</v>
      </c>
      <c r="AN129" s="19" t="s">
        <v>107</v>
      </c>
      <c r="AO129" s="74" t="s">
        <v>108</v>
      </c>
      <c r="AP129" s="75" t="s">
        <v>106</v>
      </c>
      <c r="AQ129" s="19" t="s">
        <v>107</v>
      </c>
      <c r="AR129" s="74" t="s">
        <v>108</v>
      </c>
      <c r="AS129" s="75" t="s">
        <v>106</v>
      </c>
      <c r="AT129" s="19" t="s">
        <v>107</v>
      </c>
      <c r="AU129" s="74" t="s">
        <v>108</v>
      </c>
      <c r="AV129"/>
      <c r="AW129"/>
      <c r="AX129"/>
    </row>
    <row r="130" spans="1:50" ht="15.75">
      <c r="A130" s="6" t="s">
        <v>155</v>
      </c>
      <c r="B130"/>
      <c r="C130"/>
      <c r="D130"/>
      <c r="E130"/>
      <c r="F130"/>
      <c r="G130"/>
      <c r="H130"/>
      <c r="I130"/>
      <c r="J130"/>
      <c r="K130"/>
      <c r="L130"/>
      <c r="N130"/>
      <c r="S130"/>
      <c r="T130"/>
      <c r="U130"/>
      <c r="V130"/>
      <c r="W130" s="35" t="s">
        <v>105</v>
      </c>
      <c r="X130" s="74" t="s">
        <v>22</v>
      </c>
      <c r="Y130" s="75" t="s">
        <v>106</v>
      </c>
      <c r="Z130" s="19" t="s">
        <v>107</v>
      </c>
      <c r="AA130" s="74" t="s">
        <v>108</v>
      </c>
      <c r="AB130" s="75" t="s">
        <v>106</v>
      </c>
      <c r="AC130" s="19" t="s">
        <v>107</v>
      </c>
      <c r="AD130" s="74" t="s">
        <v>108</v>
      </c>
      <c r="AE130" s="75" t="s">
        <v>106</v>
      </c>
      <c r="AF130" s="19" t="s">
        <v>107</v>
      </c>
      <c r="AG130" s="79" t="s">
        <v>108</v>
      </c>
      <c r="AH130"/>
      <c r="AI130"/>
      <c r="AJ130"/>
      <c r="AK130" s="30" t="s">
        <v>110</v>
      </c>
      <c r="AL130" s="31" t="s">
        <v>29</v>
      </c>
      <c r="AM130" s="17" t="s">
        <v>111</v>
      </c>
      <c r="AN130" s="17" t="s">
        <v>112</v>
      </c>
      <c r="AO130" s="31" t="s">
        <v>111</v>
      </c>
      <c r="AP130" s="17" t="s">
        <v>111</v>
      </c>
      <c r="AQ130" s="17" t="s">
        <v>112</v>
      </c>
      <c r="AR130" s="31" t="s">
        <v>111</v>
      </c>
      <c r="AS130" s="17" t="s">
        <v>111</v>
      </c>
      <c r="AT130" s="17" t="s">
        <v>112</v>
      </c>
      <c r="AU130" s="31" t="s">
        <v>111</v>
      </c>
      <c r="AV130"/>
      <c r="AW130"/>
      <c r="AX130"/>
    </row>
    <row r="131" spans="1:50" ht="15.75">
      <c r="A131" s="6" t="s">
        <v>156</v>
      </c>
      <c r="B131"/>
      <c r="C131"/>
      <c r="D131"/>
      <c r="E131"/>
      <c r="F131"/>
      <c r="G131"/>
      <c r="H131"/>
      <c r="I131" s="6" t="s">
        <v>157</v>
      </c>
      <c r="J131"/>
      <c r="K131"/>
      <c r="L131"/>
      <c r="M131"/>
      <c r="N131"/>
      <c r="S131"/>
      <c r="T131"/>
      <c r="U131"/>
      <c r="V131"/>
      <c r="W131" s="30" t="s">
        <v>110</v>
      </c>
      <c r="X131" s="31" t="s">
        <v>29</v>
      </c>
      <c r="Y131" s="17" t="s">
        <v>111</v>
      </c>
      <c r="Z131" s="17" t="s">
        <v>112</v>
      </c>
      <c r="AA131" s="31" t="s">
        <v>111</v>
      </c>
      <c r="AB131" s="17" t="s">
        <v>111</v>
      </c>
      <c r="AC131" s="17" t="s">
        <v>112</v>
      </c>
      <c r="AD131" s="31" t="s">
        <v>111</v>
      </c>
      <c r="AE131" s="17" t="s">
        <v>111</v>
      </c>
      <c r="AF131" s="17" t="s">
        <v>112</v>
      </c>
      <c r="AG131" s="31" t="s">
        <v>111</v>
      </c>
      <c r="AH131"/>
      <c r="AI131"/>
      <c r="AJ131"/>
      <c r="AK131" s="35" t="s">
        <v>32</v>
      </c>
      <c r="AL131" s="42">
        <v>1</v>
      </c>
      <c r="AM131" s="38">
        <v>0.58</v>
      </c>
      <c r="AN131" s="38" t="s">
        <v>158</v>
      </c>
      <c r="AO131" s="37">
        <v>0.25</v>
      </c>
      <c r="AP131" s="38">
        <v>0.53</v>
      </c>
      <c r="AQ131" s="38" t="s">
        <v>158</v>
      </c>
      <c r="AR131" s="37">
        <v>0.2</v>
      </c>
      <c r="AS131" s="38">
        <v>0.87</v>
      </c>
      <c r="AT131" s="38" t="s">
        <v>158</v>
      </c>
      <c r="AU131" s="37">
        <v>0.52</v>
      </c>
      <c r="AV131"/>
      <c r="AW131"/>
      <c r="AX131"/>
    </row>
    <row r="132" spans="1:50" ht="15.75">
      <c r="A132" s="6" t="s">
        <v>159</v>
      </c>
      <c r="B132" s="73"/>
      <c r="C132" s="73"/>
      <c r="D132"/>
      <c r="E132"/>
      <c r="F132"/>
      <c r="G132"/>
      <c r="H132"/>
      <c r="I132" s="6" t="s">
        <v>160</v>
      </c>
      <c r="J132"/>
      <c r="K132"/>
      <c r="L132"/>
      <c r="M132"/>
      <c r="N132"/>
      <c r="S132"/>
      <c r="T132"/>
      <c r="U132"/>
      <c r="V132"/>
      <c r="W132" s="35" t="s">
        <v>32</v>
      </c>
      <c r="X132" s="42">
        <v>1</v>
      </c>
      <c r="Y132" s="38">
        <v>0.51</v>
      </c>
      <c r="Z132" s="38">
        <v>0.46</v>
      </c>
      <c r="AA132" s="37">
        <v>0.39</v>
      </c>
      <c r="AB132" s="38">
        <v>0.51</v>
      </c>
      <c r="AC132" s="38" t="s">
        <v>158</v>
      </c>
      <c r="AD132" s="37">
        <v>0.33</v>
      </c>
      <c r="AE132" s="38">
        <v>0.52</v>
      </c>
      <c r="AF132" s="38" t="s">
        <v>158</v>
      </c>
      <c r="AG132" s="37">
        <v>0.37</v>
      </c>
      <c r="AH132"/>
      <c r="AI132"/>
      <c r="AJ132"/>
      <c r="AK132" s="35" t="s">
        <v>34</v>
      </c>
      <c r="AL132" s="45">
        <f aca="true" t="shared" si="5" ref="AL132:AL135">AL131+1</f>
        <v>2</v>
      </c>
      <c r="AM132" s="38">
        <v>0.55</v>
      </c>
      <c r="AN132" s="38">
        <v>0.28</v>
      </c>
      <c r="AO132" s="37">
        <v>0.24</v>
      </c>
      <c r="AP132" s="38">
        <v>0.5</v>
      </c>
      <c r="AQ132" s="38">
        <v>0.2</v>
      </c>
      <c r="AR132" s="37">
        <v>0.19</v>
      </c>
      <c r="AS132" s="38">
        <v>0.82</v>
      </c>
      <c r="AT132" s="38">
        <v>0.74</v>
      </c>
      <c r="AU132" s="37">
        <v>0.56</v>
      </c>
      <c r="AV132"/>
      <c r="AW132"/>
      <c r="AX132"/>
    </row>
    <row r="133" spans="1:50" ht="15.75">
      <c r="A133"/>
      <c r="B133"/>
      <c r="C133"/>
      <c r="D133"/>
      <c r="E133"/>
      <c r="F133"/>
      <c r="G133"/>
      <c r="H133"/>
      <c r="I133"/>
      <c r="J133"/>
      <c r="K133"/>
      <c r="L133"/>
      <c r="M133"/>
      <c r="N133"/>
      <c r="S133"/>
      <c r="T133"/>
      <c r="U133"/>
      <c r="V133"/>
      <c r="W133" s="35" t="s">
        <v>34</v>
      </c>
      <c r="X133" s="45">
        <f aca="true" t="shared" si="6" ref="X133:X136">X132+1</f>
        <v>2</v>
      </c>
      <c r="Y133" s="38">
        <v>0.44</v>
      </c>
      <c r="Z133" s="38">
        <v>0.41</v>
      </c>
      <c r="AA133" s="37">
        <v>0.33</v>
      </c>
      <c r="AB133" s="38">
        <v>0.46</v>
      </c>
      <c r="AC133" s="38">
        <v>0.35</v>
      </c>
      <c r="AD133" s="37">
        <v>0.36</v>
      </c>
      <c r="AE133" s="38">
        <v>0.42</v>
      </c>
      <c r="AF133" s="38">
        <v>0.33</v>
      </c>
      <c r="AG133" s="37">
        <v>0.36</v>
      </c>
      <c r="AH133"/>
      <c r="AI133"/>
      <c r="AJ133"/>
      <c r="AK133" s="35" t="s">
        <v>113</v>
      </c>
      <c r="AL133" s="45">
        <f t="shared" si="5"/>
        <v>3</v>
      </c>
      <c r="AM133" s="38">
        <v>0.53</v>
      </c>
      <c r="AN133" s="38">
        <v>0.32</v>
      </c>
      <c r="AO133" s="37">
        <v>0.29</v>
      </c>
      <c r="AP133" s="38">
        <v>0.47</v>
      </c>
      <c r="AQ133" s="38">
        <v>0.26</v>
      </c>
      <c r="AR133" s="37">
        <v>0.2</v>
      </c>
      <c r="AS133" s="92">
        <v>0.81</v>
      </c>
      <c r="AT133" s="38">
        <v>0.61</v>
      </c>
      <c r="AU133" s="37">
        <v>0.75</v>
      </c>
      <c r="AV133"/>
      <c r="AW133"/>
      <c r="AX133"/>
    </row>
    <row r="134" spans="1:50" ht="15.75">
      <c r="A134"/>
      <c r="B134"/>
      <c r="C134"/>
      <c r="D134"/>
      <c r="E134"/>
      <c r="F134"/>
      <c r="G134" t="s">
        <v>46</v>
      </c>
      <c r="H134"/>
      <c r="I134" s="6" t="s">
        <v>161</v>
      </c>
      <c r="J134"/>
      <c r="K134"/>
      <c r="L134"/>
      <c r="M134"/>
      <c r="N134"/>
      <c r="S134"/>
      <c r="T134"/>
      <c r="U134"/>
      <c r="V134"/>
      <c r="W134" s="35" t="s">
        <v>113</v>
      </c>
      <c r="X134" s="45">
        <f t="shared" si="6"/>
        <v>3</v>
      </c>
      <c r="Y134" s="38">
        <v>0.53</v>
      </c>
      <c r="Z134" s="38">
        <v>0.37</v>
      </c>
      <c r="AA134" s="37">
        <v>0.39</v>
      </c>
      <c r="AB134" s="38">
        <v>0.48</v>
      </c>
      <c r="AC134" s="38">
        <v>0.34</v>
      </c>
      <c r="AD134" s="37">
        <v>0.39</v>
      </c>
      <c r="AE134" s="92">
        <v>0.61</v>
      </c>
      <c r="AF134" s="38">
        <v>0.42</v>
      </c>
      <c r="AG134" s="37">
        <v>0.4</v>
      </c>
      <c r="AH134"/>
      <c r="AI134"/>
      <c r="AJ134"/>
      <c r="AK134" s="35" t="s">
        <v>114</v>
      </c>
      <c r="AL134" s="45">
        <f t="shared" si="5"/>
        <v>4</v>
      </c>
      <c r="AM134" s="38">
        <v>0.52</v>
      </c>
      <c r="AN134" s="38">
        <v>0.39</v>
      </c>
      <c r="AO134" s="37">
        <v>0.32</v>
      </c>
      <c r="AP134" s="38">
        <v>0.46</v>
      </c>
      <c r="AQ134" s="38">
        <v>0.33</v>
      </c>
      <c r="AR134" s="37">
        <v>0.26</v>
      </c>
      <c r="AS134" s="92">
        <v>0.83</v>
      </c>
      <c r="AT134" s="38">
        <v>0.7</v>
      </c>
      <c r="AU134" s="37">
        <v>0.59</v>
      </c>
      <c r="AV134"/>
      <c r="AW134"/>
      <c r="AX134"/>
    </row>
    <row r="135" spans="1:50" ht="15.75">
      <c r="A135" s="6" t="s">
        <v>162</v>
      </c>
      <c r="B135"/>
      <c r="C135"/>
      <c r="D135"/>
      <c r="E135"/>
      <c r="F135"/>
      <c r="G135" s="56"/>
      <c r="H135"/>
      <c r="I135" s="6" t="s">
        <v>163</v>
      </c>
      <c r="J135"/>
      <c r="K135"/>
      <c r="L135"/>
      <c r="M135"/>
      <c r="N135"/>
      <c r="S135"/>
      <c r="T135"/>
      <c r="U135"/>
      <c r="V135"/>
      <c r="W135" s="35" t="s">
        <v>114</v>
      </c>
      <c r="X135" s="45">
        <f t="shared" si="6"/>
        <v>4</v>
      </c>
      <c r="Y135" s="38">
        <v>0.46</v>
      </c>
      <c r="Z135" s="38">
        <v>0.31</v>
      </c>
      <c r="AA135" s="37">
        <v>0.36</v>
      </c>
      <c r="AB135" s="38">
        <v>0.48</v>
      </c>
      <c r="AC135" s="38">
        <v>0.25</v>
      </c>
      <c r="AD135" s="37">
        <v>0.3</v>
      </c>
      <c r="AE135" s="92">
        <v>0.44</v>
      </c>
      <c r="AF135" s="38">
        <v>0.28</v>
      </c>
      <c r="AG135" s="37">
        <v>0.34</v>
      </c>
      <c r="AH135"/>
      <c r="AI135"/>
      <c r="AJ135"/>
      <c r="AK135" s="30" t="s">
        <v>116</v>
      </c>
      <c r="AL135" s="93">
        <f t="shared" si="5"/>
        <v>5</v>
      </c>
      <c r="AM135" s="47">
        <v>0.49</v>
      </c>
      <c r="AN135" s="47">
        <v>0.37</v>
      </c>
      <c r="AO135" s="48">
        <v>0.34</v>
      </c>
      <c r="AP135" s="47">
        <v>0.43</v>
      </c>
      <c r="AQ135" s="47">
        <v>0.31</v>
      </c>
      <c r="AR135" s="48">
        <v>0.32</v>
      </c>
      <c r="AS135" s="94">
        <v>0.82</v>
      </c>
      <c r="AT135" s="47">
        <v>0.68</v>
      </c>
      <c r="AU135" s="48">
        <v>0.61</v>
      </c>
      <c r="AV135"/>
      <c r="AW135"/>
      <c r="AX135"/>
    </row>
    <row r="136" spans="1:41" ht="15.75">
      <c r="A136" s="20" t="s">
        <v>17</v>
      </c>
      <c r="B136" s="25" t="s">
        <v>18</v>
      </c>
      <c r="C136" s="77" t="s">
        <v>164</v>
      </c>
      <c r="D136" s="77"/>
      <c r="E136" s="77"/>
      <c r="F136" s="78"/>
      <c r="G136" s="56"/>
      <c r="H136"/>
      <c r="I136" s="20" t="s">
        <v>17</v>
      </c>
      <c r="J136" s="25" t="s">
        <v>18</v>
      </c>
      <c r="K136" s="77" t="s">
        <v>164</v>
      </c>
      <c r="L136" s="77"/>
      <c r="M136" s="77"/>
      <c r="N136" s="78"/>
      <c r="S136"/>
      <c r="T136"/>
      <c r="U136"/>
      <c r="V136"/>
      <c r="W136" s="30" t="s">
        <v>116</v>
      </c>
      <c r="X136" s="93">
        <f t="shared" si="6"/>
        <v>5</v>
      </c>
      <c r="Y136" s="47">
        <v>0.43</v>
      </c>
      <c r="Z136" s="47">
        <v>0.3</v>
      </c>
      <c r="AA136" s="48">
        <v>0.16</v>
      </c>
      <c r="AB136" s="47">
        <v>0.46</v>
      </c>
      <c r="AC136" s="47">
        <v>0.3</v>
      </c>
      <c r="AD136" s="48">
        <v>0.16</v>
      </c>
      <c r="AE136" s="94">
        <v>0.4</v>
      </c>
      <c r="AF136" s="47">
        <v>0.31</v>
      </c>
      <c r="AG136" s="48">
        <v>0.16</v>
      </c>
      <c r="AH136"/>
      <c r="AI136"/>
      <c r="AJ136"/>
      <c r="AK136"/>
      <c r="AL136"/>
      <c r="AM136"/>
      <c r="AN136"/>
      <c r="AO136"/>
    </row>
    <row r="137" spans="1:41" ht="15.75">
      <c r="A137" s="30"/>
      <c r="B137" s="32" t="s">
        <v>29</v>
      </c>
      <c r="C137" s="62" t="s">
        <v>165</v>
      </c>
      <c r="D137" s="62" t="s">
        <v>166</v>
      </c>
      <c r="E137" s="62" t="s">
        <v>167</v>
      </c>
      <c r="F137" s="95" t="s">
        <v>168</v>
      </c>
      <c r="G137" s="56"/>
      <c r="H137"/>
      <c r="I137" s="30"/>
      <c r="J137" s="32" t="s">
        <v>29</v>
      </c>
      <c r="K137" s="62" t="s">
        <v>30</v>
      </c>
      <c r="L137" s="62" t="s">
        <v>31</v>
      </c>
      <c r="M137" s="62"/>
      <c r="N137" s="96"/>
      <c r="S137"/>
      <c r="T137"/>
      <c r="U137"/>
      <c r="V137"/>
      <c r="W137"/>
      <c r="X137"/>
      <c r="Y137"/>
      <c r="Z137"/>
      <c r="AA137"/>
      <c r="AB137"/>
      <c r="AC137"/>
      <c r="AD137" s="5"/>
      <c r="AE137"/>
      <c r="AF137"/>
      <c r="AG137"/>
      <c r="AH137"/>
      <c r="AI137"/>
      <c r="AJ137"/>
      <c r="AK137"/>
      <c r="AL137"/>
      <c r="AM137"/>
      <c r="AN137"/>
      <c r="AO137"/>
    </row>
    <row r="138" spans="1:41" ht="15.75">
      <c r="A138" s="35" t="s">
        <v>33</v>
      </c>
      <c r="B138" s="39">
        <v>1</v>
      </c>
      <c r="C138" s="57">
        <v>0.38799999999999996</v>
      </c>
      <c r="D138" s="57">
        <v>0.359</v>
      </c>
      <c r="E138" s="57">
        <v>0.115</v>
      </c>
      <c r="F138" s="58">
        <v>0.138</v>
      </c>
      <c r="G138" s="56"/>
      <c r="H138"/>
      <c r="I138" s="35" t="s">
        <v>33</v>
      </c>
      <c r="J138" s="39">
        <v>1</v>
      </c>
      <c r="K138" s="57">
        <v>0.68</v>
      </c>
      <c r="L138" s="57">
        <v>0.3</v>
      </c>
      <c r="M138" s="57"/>
      <c r="N138" s="58"/>
      <c r="S138"/>
      <c r="T138"/>
      <c r="U138"/>
      <c r="V138"/>
      <c r="W138"/>
      <c r="X138"/>
      <c r="Y138"/>
      <c r="Z138"/>
      <c r="AA138"/>
      <c r="AB138"/>
      <c r="AC138"/>
      <c r="AD138" s="5"/>
      <c r="AE138"/>
      <c r="AF138"/>
      <c r="AG138"/>
      <c r="AH138"/>
      <c r="AI138"/>
      <c r="AJ138"/>
      <c r="AK138"/>
      <c r="AL138"/>
      <c r="AM138"/>
      <c r="AN138"/>
      <c r="AO138"/>
    </row>
    <row r="139" spans="1:41" ht="15.75">
      <c r="A139" s="97" t="s">
        <v>169</v>
      </c>
      <c r="B139" s="98">
        <f aca="true" t="shared" si="7" ref="B139:B151">B138+1</f>
        <v>2</v>
      </c>
      <c r="C139" s="57">
        <v>0.475</v>
      </c>
      <c r="D139" s="57">
        <v>0.304</v>
      </c>
      <c r="E139" s="57">
        <v>0.094</v>
      </c>
      <c r="F139" s="58">
        <v>0.127</v>
      </c>
      <c r="G139"/>
      <c r="H139"/>
      <c r="I139" s="59" t="s">
        <v>169</v>
      </c>
      <c r="J139" s="44">
        <f aca="true" t="shared" si="8" ref="J139:J151">J138+1</f>
        <v>2</v>
      </c>
      <c r="K139" s="57">
        <v>0.65</v>
      </c>
      <c r="L139" s="57">
        <v>0.34</v>
      </c>
      <c r="M139" s="57"/>
      <c r="N139" s="58"/>
      <c r="S139"/>
      <c r="T139"/>
      <c r="U139"/>
      <c r="V139"/>
      <c r="W139"/>
      <c r="X139"/>
      <c r="Y139"/>
      <c r="Z139"/>
      <c r="AA139"/>
      <c r="AB139"/>
      <c r="AC139"/>
      <c r="AD139" s="5"/>
      <c r="AE139"/>
      <c r="AF139"/>
      <c r="AG139"/>
      <c r="AH139"/>
      <c r="AI139"/>
      <c r="AJ139"/>
      <c r="AK139"/>
      <c r="AL139"/>
      <c r="AM139"/>
      <c r="AN139"/>
      <c r="AO139"/>
    </row>
    <row r="140" spans="1:41" ht="15.75">
      <c r="A140" s="35" t="s">
        <v>35</v>
      </c>
      <c r="B140" s="98">
        <f t="shared" si="7"/>
        <v>3</v>
      </c>
      <c r="C140" s="57">
        <v>0.478</v>
      </c>
      <c r="D140" s="57">
        <v>0.299</v>
      </c>
      <c r="E140" s="57">
        <v>0.106</v>
      </c>
      <c r="F140" s="58">
        <v>0.11699999999999999</v>
      </c>
      <c r="G140" s="56"/>
      <c r="H140"/>
      <c r="I140" s="35" t="s">
        <v>35</v>
      </c>
      <c r="J140" s="44">
        <f t="shared" si="8"/>
        <v>3</v>
      </c>
      <c r="K140" s="57">
        <v>0.7</v>
      </c>
      <c r="L140" s="57">
        <v>0.28</v>
      </c>
      <c r="M140" s="57"/>
      <c r="N140" s="58"/>
      <c r="S140"/>
      <c r="T140"/>
      <c r="U140"/>
      <c r="V140"/>
      <c r="W140"/>
      <c r="X140"/>
      <c r="Y140"/>
      <c r="Z140"/>
      <c r="AA140"/>
      <c r="AB140"/>
      <c r="AC140"/>
      <c r="AD140" s="5"/>
      <c r="AE140"/>
      <c r="AF140"/>
      <c r="AG140"/>
      <c r="AH140"/>
      <c r="AI140"/>
      <c r="AJ140"/>
      <c r="AK140"/>
      <c r="AL140"/>
      <c r="AM140"/>
      <c r="AN140"/>
      <c r="AO140"/>
    </row>
    <row r="141" spans="1:41" ht="15.75">
      <c r="A141" s="35" t="s">
        <v>170</v>
      </c>
      <c r="B141" s="98">
        <f t="shared" si="7"/>
        <v>4</v>
      </c>
      <c r="C141" s="57">
        <v>0.45799999999999996</v>
      </c>
      <c r="D141" s="57">
        <v>0.303</v>
      </c>
      <c r="E141" s="57">
        <v>0.113</v>
      </c>
      <c r="F141" s="58">
        <v>0.126</v>
      </c>
      <c r="G141" s="56"/>
      <c r="H141"/>
      <c r="I141" s="35" t="s">
        <v>170</v>
      </c>
      <c r="J141" s="50">
        <f t="shared" si="8"/>
        <v>4</v>
      </c>
      <c r="K141" s="57">
        <v>0.71</v>
      </c>
      <c r="L141" s="57">
        <v>0.275</v>
      </c>
      <c r="M141" s="57"/>
      <c r="N141" s="58"/>
      <c r="O141" s="99"/>
      <c r="S141"/>
      <c r="T141"/>
      <c r="U141"/>
      <c r="V141"/>
      <c r="W141"/>
      <c r="X141"/>
      <c r="Y141"/>
      <c r="Z141"/>
      <c r="AA141"/>
      <c r="AB141"/>
      <c r="AC141"/>
      <c r="AD141" s="5"/>
      <c r="AE141"/>
      <c r="AF141"/>
      <c r="AG141"/>
      <c r="AH141"/>
      <c r="AI141"/>
      <c r="AJ141"/>
      <c r="AK141"/>
      <c r="AL141"/>
      <c r="AM141"/>
      <c r="AN141"/>
      <c r="AO141"/>
    </row>
    <row r="142" spans="1:41" ht="15.75">
      <c r="A142" s="35" t="s">
        <v>38</v>
      </c>
      <c r="B142" s="98">
        <f t="shared" si="7"/>
        <v>5</v>
      </c>
      <c r="C142" s="57">
        <v>0.433</v>
      </c>
      <c r="D142" s="57">
        <v>0.34</v>
      </c>
      <c r="E142" s="57">
        <v>0.10400000000000001</v>
      </c>
      <c r="F142" s="58">
        <v>0.12300000000000001</v>
      </c>
      <c r="G142" s="56"/>
      <c r="H142"/>
      <c r="I142" s="35" t="s">
        <v>38</v>
      </c>
      <c r="J142" s="50">
        <f t="shared" si="8"/>
        <v>5</v>
      </c>
      <c r="K142" s="57">
        <v>0.69</v>
      </c>
      <c r="L142" s="57">
        <v>0.3</v>
      </c>
      <c r="M142" s="57"/>
      <c r="N142" s="58"/>
      <c r="O142" s="3"/>
      <c r="S142"/>
      <c r="T142"/>
      <c r="U142"/>
      <c r="V142"/>
      <c r="W142"/>
      <c r="X142"/>
      <c r="Y142"/>
      <c r="Z142"/>
      <c r="AA142"/>
      <c r="AB142"/>
      <c r="AC142"/>
      <c r="AD142" s="5"/>
      <c r="AE142"/>
      <c r="AF142"/>
      <c r="AG142"/>
      <c r="AH142"/>
      <c r="AI142"/>
      <c r="AJ142"/>
      <c r="AK142"/>
      <c r="AL142"/>
      <c r="AM142"/>
      <c r="AN142"/>
      <c r="AO142"/>
    </row>
    <row r="143" spans="1:31" ht="15.75">
      <c r="A143" s="55" t="s">
        <v>171</v>
      </c>
      <c r="B143" s="98">
        <f t="shared" si="7"/>
        <v>6</v>
      </c>
      <c r="C143" s="57">
        <v>0.4</v>
      </c>
      <c r="D143" s="57">
        <v>0.33</v>
      </c>
      <c r="E143" s="57">
        <v>0.12</v>
      </c>
      <c r="F143" s="58">
        <v>0.15</v>
      </c>
      <c r="G143" s="56"/>
      <c r="H143"/>
      <c r="I143" s="59" t="s">
        <v>171</v>
      </c>
      <c r="J143" s="44">
        <f t="shared" si="8"/>
        <v>6</v>
      </c>
      <c r="K143" s="57">
        <v>0.69</v>
      </c>
      <c r="L143" s="57">
        <v>0.3</v>
      </c>
      <c r="M143" s="57"/>
      <c r="N143" s="58"/>
      <c r="O143" s="3"/>
      <c r="S143" s="3"/>
      <c r="T143" s="3"/>
      <c r="U143" s="3"/>
      <c r="V143" s="3"/>
      <c r="W143" s="3"/>
      <c r="X143" s="3"/>
      <c r="Y143" s="3"/>
      <c r="Z143" s="3"/>
      <c r="AA143" s="3"/>
      <c r="AB143" s="3"/>
      <c r="AC143" s="3"/>
      <c r="AD143" s="3"/>
      <c r="AE143" s="3"/>
    </row>
    <row r="144" spans="1:31" ht="15.75">
      <c r="A144" s="35" t="s">
        <v>40</v>
      </c>
      <c r="B144" s="98">
        <f t="shared" si="7"/>
        <v>7</v>
      </c>
      <c r="C144" s="57">
        <v>0.449</v>
      </c>
      <c r="D144" s="57">
        <v>0.298</v>
      </c>
      <c r="E144" s="57">
        <v>0.10400000000000001</v>
      </c>
      <c r="F144" s="58">
        <v>0.149</v>
      </c>
      <c r="G144" s="56"/>
      <c r="H144"/>
      <c r="I144" s="35" t="s">
        <v>40</v>
      </c>
      <c r="J144" s="44">
        <f t="shared" si="8"/>
        <v>7</v>
      </c>
      <c r="K144" s="57">
        <v>0.69</v>
      </c>
      <c r="L144" s="57">
        <v>0.3</v>
      </c>
      <c r="M144" s="57"/>
      <c r="N144" s="58"/>
      <c r="O144" s="3"/>
      <c r="S144" s="3"/>
      <c r="T144" s="3"/>
      <c r="U144" s="3"/>
      <c r="V144" s="3"/>
      <c r="W144" s="3"/>
      <c r="X144" s="3"/>
      <c r="Y144" s="3"/>
      <c r="Z144" s="3"/>
      <c r="AA144" s="3"/>
      <c r="AB144" s="3"/>
      <c r="AC144" s="3"/>
      <c r="AD144" s="3"/>
      <c r="AE144" s="3"/>
    </row>
    <row r="145" spans="1:31" ht="15.75">
      <c r="A145" s="35" t="s">
        <v>172</v>
      </c>
      <c r="B145" s="98">
        <f t="shared" si="7"/>
        <v>8</v>
      </c>
      <c r="C145" s="57">
        <v>0.42</v>
      </c>
      <c r="D145" s="57">
        <v>0.316</v>
      </c>
      <c r="E145" s="57">
        <v>0.127</v>
      </c>
      <c r="F145" s="57">
        <v>0.13699999999999998</v>
      </c>
      <c r="G145" s="56"/>
      <c r="H145"/>
      <c r="I145" s="35" t="s">
        <v>172</v>
      </c>
      <c r="J145" s="44">
        <f t="shared" si="8"/>
        <v>8</v>
      </c>
      <c r="K145" s="57">
        <v>0.69</v>
      </c>
      <c r="L145" s="57">
        <v>0.29</v>
      </c>
      <c r="M145" s="57"/>
      <c r="N145" s="58"/>
      <c r="O145" s="3"/>
      <c r="S145" s="3"/>
      <c r="T145" s="3"/>
      <c r="U145" s="3"/>
      <c r="V145" s="3"/>
      <c r="W145" s="3"/>
      <c r="X145" s="3"/>
      <c r="Y145" s="3"/>
      <c r="Z145" s="3"/>
      <c r="AA145" s="3"/>
      <c r="AB145" s="3"/>
      <c r="AC145" s="3"/>
      <c r="AD145" s="3"/>
      <c r="AE145" s="3"/>
    </row>
    <row r="146" spans="1:31" ht="15.75">
      <c r="A146" s="100" t="s">
        <v>173</v>
      </c>
      <c r="B146" s="98">
        <f t="shared" si="7"/>
        <v>9</v>
      </c>
      <c r="C146" s="57">
        <v>0.43799999999999994</v>
      </c>
      <c r="D146" s="57">
        <v>0.331</v>
      </c>
      <c r="E146" s="57">
        <v>0.10400000000000001</v>
      </c>
      <c r="F146" s="58">
        <v>0.128</v>
      </c>
      <c r="G146" s="56"/>
      <c r="H146"/>
      <c r="I146" s="100" t="s">
        <v>173</v>
      </c>
      <c r="J146" s="44">
        <f t="shared" si="8"/>
        <v>9</v>
      </c>
      <c r="K146" s="57">
        <v>0.66</v>
      </c>
      <c r="L146" s="57">
        <v>0.31</v>
      </c>
      <c r="M146" s="57"/>
      <c r="N146" s="58"/>
      <c r="O146" s="3"/>
      <c r="S146" s="3"/>
      <c r="T146" s="3"/>
      <c r="U146" s="3"/>
      <c r="V146" s="3"/>
      <c r="W146" s="3"/>
      <c r="X146" s="3"/>
      <c r="Y146" s="3"/>
      <c r="Z146" s="3"/>
      <c r="AA146" s="3"/>
      <c r="AB146" s="3"/>
      <c r="AC146" s="3"/>
      <c r="AD146" s="3"/>
      <c r="AE146" s="3"/>
    </row>
    <row r="147" spans="1:31" ht="15.75">
      <c r="A147" s="35" t="s">
        <v>174</v>
      </c>
      <c r="B147" s="98">
        <f t="shared" si="7"/>
        <v>10</v>
      </c>
      <c r="C147" s="57">
        <v>0.439</v>
      </c>
      <c r="D147" s="57">
        <v>0.32799999999999996</v>
      </c>
      <c r="E147" s="57">
        <v>0.09300000000000001</v>
      </c>
      <c r="F147" s="58">
        <v>0.133</v>
      </c>
      <c r="G147" s="56"/>
      <c r="H147"/>
      <c r="I147" s="35" t="s">
        <v>174</v>
      </c>
      <c r="J147" s="44">
        <f t="shared" si="8"/>
        <v>10</v>
      </c>
      <c r="K147" s="57">
        <v>0.65</v>
      </c>
      <c r="L147" s="57">
        <v>0.32</v>
      </c>
      <c r="M147" s="57"/>
      <c r="N147" s="58"/>
      <c r="O147" s="3"/>
      <c r="S147" s="3"/>
      <c r="T147" s="3"/>
      <c r="U147" s="3"/>
      <c r="V147" s="3"/>
      <c r="W147" s="3"/>
      <c r="X147" s="3"/>
      <c r="Y147" s="3"/>
      <c r="Z147" s="3"/>
      <c r="AA147" s="3"/>
      <c r="AB147" s="3"/>
      <c r="AC147" s="3"/>
      <c r="AD147" s="3"/>
      <c r="AE147" s="3"/>
    </row>
    <row r="148" spans="1:31" ht="15.75">
      <c r="A148" s="35" t="s">
        <v>44</v>
      </c>
      <c r="B148" s="98">
        <f t="shared" si="7"/>
        <v>11</v>
      </c>
      <c r="C148" s="57">
        <v>0.488</v>
      </c>
      <c r="D148" s="57">
        <v>0.301</v>
      </c>
      <c r="E148" s="57">
        <v>0.096</v>
      </c>
      <c r="F148" s="58">
        <v>0.10099999999999999</v>
      </c>
      <c r="G148" s="56"/>
      <c r="H148"/>
      <c r="I148" s="59" t="s">
        <v>44</v>
      </c>
      <c r="J148" s="44">
        <f t="shared" si="8"/>
        <v>11</v>
      </c>
      <c r="K148" s="57">
        <v>0.591</v>
      </c>
      <c r="L148" s="57">
        <v>0.37</v>
      </c>
      <c r="M148"/>
      <c r="N148" s="101"/>
      <c r="O148" s="3"/>
      <c r="S148" s="3"/>
      <c r="T148" s="3"/>
      <c r="U148" s="3"/>
      <c r="V148" s="3"/>
      <c r="W148" s="3"/>
      <c r="X148" s="3"/>
      <c r="Y148" s="3"/>
      <c r="Z148" s="3"/>
      <c r="AA148" s="3"/>
      <c r="AB148" s="3"/>
      <c r="AC148" s="3"/>
      <c r="AD148" s="3"/>
      <c r="AE148" s="3"/>
    </row>
    <row r="149" spans="1:31" ht="15.75">
      <c r="A149" s="54" t="s">
        <v>36</v>
      </c>
      <c r="B149" s="98">
        <f t="shared" si="7"/>
        <v>12</v>
      </c>
      <c r="C149" s="57">
        <v>0.423</v>
      </c>
      <c r="D149" s="57">
        <v>0.29100000000000004</v>
      </c>
      <c r="E149" s="57">
        <v>0.128</v>
      </c>
      <c r="F149" s="58">
        <v>0.151</v>
      </c>
      <c r="G149" s="56"/>
      <c r="H149"/>
      <c r="I149" s="35" t="s">
        <v>36</v>
      </c>
      <c r="J149" s="44">
        <f t="shared" si="8"/>
        <v>12</v>
      </c>
      <c r="K149"/>
      <c r="L149"/>
      <c r="M149" s="57"/>
      <c r="N149" s="58"/>
      <c r="O149" s="3"/>
      <c r="S149" s="3"/>
      <c r="T149" s="3"/>
      <c r="U149" s="3"/>
      <c r="V149" s="3"/>
      <c r="W149" s="3"/>
      <c r="X149" s="3"/>
      <c r="Y149" s="3"/>
      <c r="Z149" s="3"/>
      <c r="AA149" s="3"/>
      <c r="AB149" s="3"/>
      <c r="AC149" s="3"/>
      <c r="AD149" s="3"/>
      <c r="AE149" s="3"/>
    </row>
    <row r="150" spans="1:31" ht="15.75">
      <c r="A150" s="60" t="s">
        <v>48</v>
      </c>
      <c r="B150" s="98">
        <f t="shared" si="7"/>
        <v>13</v>
      </c>
      <c r="C150" s="57">
        <v>0.434</v>
      </c>
      <c r="D150" s="57">
        <v>0.307</v>
      </c>
      <c r="E150" s="57">
        <v>0.14</v>
      </c>
      <c r="F150" s="58">
        <v>0.105</v>
      </c>
      <c r="G150" s="102"/>
      <c r="H150"/>
      <c r="I150" s="60" t="s">
        <v>48</v>
      </c>
      <c r="J150" s="44">
        <f t="shared" si="8"/>
        <v>13</v>
      </c>
      <c r="K150" s="57">
        <v>0.63</v>
      </c>
      <c r="L150" s="57">
        <v>0.23</v>
      </c>
      <c r="M150" s="57"/>
      <c r="N150" s="58"/>
      <c r="O150" s="3"/>
      <c r="S150" s="3"/>
      <c r="T150" s="3"/>
      <c r="U150" s="3"/>
      <c r="V150" s="3"/>
      <c r="W150" s="3"/>
      <c r="X150" s="3"/>
      <c r="Y150" s="3"/>
      <c r="Z150" s="3"/>
      <c r="AA150" s="3"/>
      <c r="AB150" s="3"/>
      <c r="AC150" s="3"/>
      <c r="AD150" s="3"/>
      <c r="AE150" s="3"/>
    </row>
    <row r="151" spans="1:31" ht="15.75">
      <c r="A151" s="61" t="s">
        <v>49</v>
      </c>
      <c r="B151" s="103">
        <f t="shared" si="7"/>
        <v>14</v>
      </c>
      <c r="C151" s="63">
        <v>0.441</v>
      </c>
      <c r="D151" s="63">
        <v>0.32</v>
      </c>
      <c r="E151" s="63">
        <v>0.10300000000000001</v>
      </c>
      <c r="F151" s="64">
        <v>0.113</v>
      </c>
      <c r="G151" s="102"/>
      <c r="H151"/>
      <c r="I151" s="61" t="s">
        <v>49</v>
      </c>
      <c r="J151" s="104">
        <f t="shared" si="8"/>
        <v>14</v>
      </c>
      <c r="K151" s="63">
        <v>0.7</v>
      </c>
      <c r="L151" s="63">
        <v>0.27</v>
      </c>
      <c r="M151" s="63"/>
      <c r="N151" s="105"/>
      <c r="O151" s="3"/>
      <c r="S151" s="3"/>
      <c r="T151" s="3"/>
      <c r="U151" s="3"/>
      <c r="V151" s="3"/>
      <c r="W151" s="3"/>
      <c r="X151" s="3"/>
      <c r="Y151" s="3"/>
      <c r="Z151" s="3"/>
      <c r="AA151" s="3"/>
      <c r="AB151" s="3"/>
      <c r="AC151" s="3"/>
      <c r="AD151" s="3"/>
      <c r="AE151" s="3"/>
    </row>
    <row r="152" spans="1:31" ht="15.75">
      <c r="A152"/>
      <c r="B152"/>
      <c r="C152"/>
      <c r="D152"/>
      <c r="E152"/>
      <c r="F152"/>
      <c r="G152"/>
      <c r="H152" s="3"/>
      <c r="I152" s="3"/>
      <c r="J152" s="3"/>
      <c r="K152" s="3"/>
      <c r="L152" s="3"/>
      <c r="M152" s="3"/>
      <c r="N152" s="3"/>
      <c r="O152" s="3"/>
      <c r="S152" s="3"/>
      <c r="T152" s="3"/>
      <c r="U152" s="3"/>
      <c r="V152" s="3"/>
      <c r="W152" s="3"/>
      <c r="X152" s="3"/>
      <c r="Y152" s="3"/>
      <c r="Z152" s="3"/>
      <c r="AA152" s="3"/>
      <c r="AB152" s="3"/>
      <c r="AC152" s="3"/>
      <c r="AD152" s="3"/>
      <c r="AE152" s="3"/>
    </row>
    <row r="153" spans="1:31" ht="15.75">
      <c r="A153"/>
      <c r="B153"/>
      <c r="C153"/>
      <c r="D153"/>
      <c r="E153"/>
      <c r="F153"/>
      <c r="G153"/>
      <c r="H153" s="3"/>
      <c r="I153" s="3"/>
      <c r="J153" s="3"/>
      <c r="K153" s="3"/>
      <c r="L153" s="3"/>
      <c r="M153" s="3"/>
      <c r="N153" s="3"/>
      <c r="O153" s="3"/>
      <c r="S153" s="3"/>
      <c r="T153" s="3"/>
      <c r="U153" s="3"/>
      <c r="V153" s="3"/>
      <c r="W153" s="3"/>
      <c r="X153" s="3"/>
      <c r="Y153" s="3"/>
      <c r="Z153" s="3"/>
      <c r="AA153" s="3"/>
      <c r="AB153" s="3"/>
      <c r="AC153" s="3"/>
      <c r="AD153" s="3"/>
      <c r="AE153" s="3"/>
    </row>
    <row r="154" spans="1:31" ht="15.75">
      <c r="A154"/>
      <c r="B154"/>
      <c r="C154"/>
      <c r="D154"/>
      <c r="E154"/>
      <c r="F154"/>
      <c r="G154"/>
      <c r="H154" s="3"/>
      <c r="I154" s="3"/>
      <c r="J154" s="3"/>
      <c r="K154" s="3"/>
      <c r="L154" s="3"/>
      <c r="M154" s="3"/>
      <c r="N154" s="3"/>
      <c r="O154" s="3"/>
      <c r="S154" s="3"/>
      <c r="T154" s="3"/>
      <c r="U154" s="3"/>
      <c r="V154" s="3"/>
      <c r="W154" s="3"/>
      <c r="X154" s="3"/>
      <c r="Y154" s="3"/>
      <c r="Z154" s="3"/>
      <c r="AA154" s="3"/>
      <c r="AB154" s="3"/>
      <c r="AC154" s="3"/>
      <c r="AD154" s="3"/>
      <c r="AE154" s="3"/>
    </row>
    <row r="155" spans="1:31" ht="15.75">
      <c r="A155"/>
      <c r="B155"/>
      <c r="C155"/>
      <c r="D155"/>
      <c r="E155"/>
      <c r="F155"/>
      <c r="G155"/>
      <c r="H155" s="5"/>
      <c r="I155" s="5"/>
      <c r="J155" s="5"/>
      <c r="K155" s="3"/>
      <c r="L155" s="3"/>
      <c r="M155" s="3"/>
      <c r="N155" s="3"/>
      <c r="O155" s="3"/>
      <c r="S155" s="3"/>
      <c r="T155" s="3"/>
      <c r="U155" s="3"/>
      <c r="V155" s="3"/>
      <c r="W155" s="3"/>
      <c r="X155" s="3"/>
      <c r="Y155" s="3"/>
      <c r="Z155" s="3"/>
      <c r="AA155" s="3"/>
      <c r="AB155" s="3"/>
      <c r="AC155" s="3"/>
      <c r="AD155" s="3"/>
      <c r="AE155" s="3"/>
    </row>
    <row r="156" spans="1:31" ht="15.75">
      <c r="A156"/>
      <c r="B156"/>
      <c r="C156"/>
      <c r="D156"/>
      <c r="E156"/>
      <c r="F156"/>
      <c r="H156" s="3"/>
      <c r="I156" s="3"/>
      <c r="J156" s="3"/>
      <c r="K156" s="3"/>
      <c r="L156" s="3"/>
      <c r="M156" s="3"/>
      <c r="N156" s="3"/>
      <c r="O156" s="3"/>
      <c r="S156" s="3"/>
      <c r="T156" s="3"/>
      <c r="U156" s="3"/>
      <c r="V156" s="3"/>
      <c r="W156" s="3"/>
      <c r="X156" s="3"/>
      <c r="Y156" s="3"/>
      <c r="Z156" s="3"/>
      <c r="AA156" s="3"/>
      <c r="AB156" s="3"/>
      <c r="AC156" s="3"/>
      <c r="AD156" s="3"/>
      <c r="AE156" s="3"/>
    </row>
    <row r="157" spans="1:31" ht="15.75">
      <c r="A157" s="3"/>
      <c r="B157" s="3"/>
      <c r="C157" s="3"/>
      <c r="D157" s="3"/>
      <c r="E157" s="3"/>
      <c r="F157" s="3"/>
      <c r="H157" s="3"/>
      <c r="I157" s="3"/>
      <c r="J157" s="3"/>
      <c r="K157" s="3"/>
      <c r="L157" s="3"/>
      <c r="M157" s="3"/>
      <c r="N157" s="3"/>
      <c r="O157" s="3"/>
      <c r="S157" s="3"/>
      <c r="T157" s="3"/>
      <c r="U157" s="3"/>
      <c r="V157" s="3"/>
      <c r="W157" s="3"/>
      <c r="X157" s="3"/>
      <c r="Y157" s="3"/>
      <c r="Z157" s="3"/>
      <c r="AA157" s="3"/>
      <c r="AB157" s="3"/>
      <c r="AC157" s="3"/>
      <c r="AD157" s="3"/>
      <c r="AE157" s="3"/>
    </row>
    <row r="158" spans="8:31" ht="15.75">
      <c r="H158" s="3"/>
      <c r="I158" s="3"/>
      <c r="J158" s="3"/>
      <c r="K158" s="3"/>
      <c r="L158" s="3"/>
      <c r="M158" s="3"/>
      <c r="N158" s="3"/>
      <c r="O158" s="3"/>
      <c r="S158" s="3"/>
      <c r="T158" s="3"/>
      <c r="U158" s="3"/>
      <c r="V158" s="3"/>
      <c r="W158" s="3"/>
      <c r="X158" s="3"/>
      <c r="Y158" s="3"/>
      <c r="Z158" s="3"/>
      <c r="AA158" s="3"/>
      <c r="AB158" s="3"/>
      <c r="AC158" s="3"/>
      <c r="AD158" s="3"/>
      <c r="AE158" s="3"/>
    </row>
    <row r="159" spans="19:31" ht="15.75">
      <c r="S159" s="3"/>
      <c r="T159" s="3"/>
      <c r="U159" s="3"/>
      <c r="V159" s="3"/>
      <c r="W159" s="3"/>
      <c r="X159" s="3"/>
      <c r="Y159" s="3"/>
      <c r="Z159" s="3"/>
      <c r="AA159" s="3"/>
      <c r="AB159" s="3"/>
      <c r="AC159" s="3"/>
      <c r="AD159" s="3"/>
      <c r="AE159" s="3"/>
    </row>
    <row r="160" spans="19:31" ht="15.75">
      <c r="S160" s="3"/>
      <c r="T160" s="3"/>
      <c r="U160" s="3"/>
      <c r="V160" s="3"/>
      <c r="W160" s="3"/>
      <c r="X160" s="3"/>
      <c r="Y160" s="3"/>
      <c r="Z160" s="3"/>
      <c r="AA160" s="3"/>
      <c r="AB160" s="3"/>
      <c r="AC160" s="3"/>
      <c r="AD160" s="3"/>
      <c r="AE160" s="3"/>
    </row>
    <row r="161" spans="19:31" ht="15.75">
      <c r="S161" s="3"/>
      <c r="T161" s="3"/>
      <c r="U161" s="3"/>
      <c r="V161" s="3"/>
      <c r="W161" s="3"/>
      <c r="X161" s="3"/>
      <c r="Y161" s="3"/>
      <c r="Z161" s="3"/>
      <c r="AA161" s="3"/>
      <c r="AB161" s="3"/>
      <c r="AC161" s="3"/>
      <c r="AD161" s="3"/>
      <c r="AE161" s="3"/>
    </row>
    <row r="162" spans="19:39" ht="15">
      <c r="S162"/>
      <c r="T162"/>
      <c r="U162"/>
      <c r="V162"/>
      <c r="W162"/>
      <c r="X162"/>
      <c r="Y162"/>
      <c r="Z162"/>
      <c r="AA162"/>
      <c r="AB162"/>
      <c r="AC162"/>
      <c r="AD162"/>
      <c r="AE162"/>
      <c r="AF162"/>
      <c r="AG162"/>
      <c r="AH162"/>
      <c r="AI162"/>
      <c r="AJ162"/>
      <c r="AK162"/>
      <c r="AL162"/>
      <c r="AM162"/>
    </row>
    <row r="163" spans="19:39" ht="15">
      <c r="S163"/>
      <c r="T163"/>
      <c r="U163"/>
      <c r="V163"/>
      <c r="W163"/>
      <c r="X163"/>
      <c r="Y163"/>
      <c r="Z163"/>
      <c r="AA163"/>
      <c r="AB163"/>
      <c r="AC163"/>
      <c r="AD163"/>
      <c r="AE163"/>
      <c r="AF163"/>
      <c r="AG163"/>
      <c r="AH163"/>
      <c r="AI163"/>
      <c r="AJ163"/>
      <c r="AK163"/>
      <c r="AL163"/>
      <c r="AM163"/>
    </row>
    <row r="164" spans="19:39" ht="15">
      <c r="S164"/>
      <c r="T164"/>
      <c r="U164"/>
      <c r="V164"/>
      <c r="W164"/>
      <c r="X164"/>
      <c r="Y164"/>
      <c r="Z164"/>
      <c r="AA164"/>
      <c r="AB164"/>
      <c r="AC164"/>
      <c r="AD164"/>
      <c r="AE164"/>
      <c r="AF164"/>
      <c r="AG164"/>
      <c r="AH164"/>
      <c r="AI164"/>
      <c r="AJ164"/>
      <c r="AK164"/>
      <c r="AL164"/>
      <c r="AM164"/>
    </row>
    <row r="165" spans="19:39" ht="15">
      <c r="S165"/>
      <c r="T165"/>
      <c r="U165"/>
      <c r="V165"/>
      <c r="W165"/>
      <c r="X165"/>
      <c r="Y165"/>
      <c r="Z165"/>
      <c r="AA165"/>
      <c r="AB165"/>
      <c r="AC165"/>
      <c r="AD165"/>
      <c r="AE165"/>
      <c r="AF165"/>
      <c r="AG165"/>
      <c r="AH165"/>
      <c r="AI165"/>
      <c r="AJ165"/>
      <c r="AK165"/>
      <c r="AL165"/>
      <c r="AM165"/>
    </row>
    <row r="166" spans="19:39" ht="15">
      <c r="S166"/>
      <c r="T166"/>
      <c r="U166"/>
      <c r="V166"/>
      <c r="W166"/>
      <c r="X166"/>
      <c r="Y166"/>
      <c r="Z166"/>
      <c r="AA166"/>
      <c r="AB166"/>
      <c r="AC166"/>
      <c r="AD166"/>
      <c r="AE166"/>
      <c r="AF166"/>
      <c r="AG166"/>
      <c r="AH166"/>
      <c r="AI166"/>
      <c r="AJ166"/>
      <c r="AK166"/>
      <c r="AL166"/>
      <c r="AM166"/>
    </row>
    <row r="167" spans="19:39" ht="15">
      <c r="S167"/>
      <c r="T167"/>
      <c r="U167"/>
      <c r="V167"/>
      <c r="W167"/>
      <c r="X167"/>
      <c r="Y167"/>
      <c r="Z167"/>
      <c r="AA167"/>
      <c r="AB167"/>
      <c r="AC167"/>
      <c r="AD167"/>
      <c r="AE167"/>
      <c r="AF167"/>
      <c r="AG167"/>
      <c r="AH167"/>
      <c r="AI167"/>
      <c r="AJ167"/>
      <c r="AK167"/>
      <c r="AL167"/>
      <c r="AM167"/>
    </row>
    <row r="168" spans="19:39" ht="15">
      <c r="S168"/>
      <c r="T168"/>
      <c r="U168"/>
      <c r="V168"/>
      <c r="W168"/>
      <c r="X168"/>
      <c r="Y168"/>
      <c r="Z168"/>
      <c r="AA168"/>
      <c r="AB168"/>
      <c r="AC168"/>
      <c r="AD168"/>
      <c r="AE168"/>
      <c r="AF168"/>
      <c r="AG168"/>
      <c r="AH168"/>
      <c r="AI168"/>
      <c r="AJ168"/>
      <c r="AK168"/>
      <c r="AL168"/>
      <c r="AM168"/>
    </row>
    <row r="169" spans="1:39" ht="15">
      <c r="A169"/>
      <c r="B169"/>
      <c r="C169"/>
      <c r="D169"/>
      <c r="E169"/>
      <c r="F169"/>
      <c r="G169"/>
      <c r="S169"/>
      <c r="T169"/>
      <c r="U169"/>
      <c r="V169"/>
      <c r="W169"/>
      <c r="X169"/>
      <c r="Y169"/>
      <c r="Z169"/>
      <c r="AA169"/>
      <c r="AB169"/>
      <c r="AC169"/>
      <c r="AD169"/>
      <c r="AE169"/>
      <c r="AF169"/>
      <c r="AG169"/>
      <c r="AH169"/>
      <c r="AI169"/>
      <c r="AJ169"/>
      <c r="AK169"/>
      <c r="AL169"/>
      <c r="AM169"/>
    </row>
    <row r="170" spans="1:39" ht="15">
      <c r="A170"/>
      <c r="B170"/>
      <c r="C170"/>
      <c r="D170"/>
      <c r="E170"/>
      <c r="F170"/>
      <c r="G170"/>
      <c r="H170"/>
      <c r="I170"/>
      <c r="J170"/>
      <c r="K170"/>
      <c r="L170"/>
      <c r="M170"/>
      <c r="N170"/>
      <c r="O170"/>
      <c r="P170"/>
      <c r="S170"/>
      <c r="T170"/>
      <c r="U170"/>
      <c r="V170"/>
      <c r="W170"/>
      <c r="X170"/>
      <c r="Y170"/>
      <c r="Z170"/>
      <c r="AA170"/>
      <c r="AB170"/>
      <c r="AC170"/>
      <c r="AD170"/>
      <c r="AE170"/>
      <c r="AF170"/>
      <c r="AG170"/>
      <c r="AH170"/>
      <c r="AI170"/>
      <c r="AJ170"/>
      <c r="AK170"/>
      <c r="AL170"/>
      <c r="AM170"/>
    </row>
    <row r="171" spans="1:39" ht="15">
      <c r="A171"/>
      <c r="B171"/>
      <c r="C171"/>
      <c r="D171"/>
      <c r="E171"/>
      <c r="F171"/>
      <c r="G171"/>
      <c r="H171"/>
      <c r="I171"/>
      <c r="J171"/>
      <c r="K171"/>
      <c r="L171"/>
      <c r="M171"/>
      <c r="N171"/>
      <c r="O171"/>
      <c r="P171"/>
      <c r="S171"/>
      <c r="T171"/>
      <c r="U171"/>
      <c r="V171"/>
      <c r="W171"/>
      <c r="X171"/>
      <c r="Y171"/>
      <c r="Z171"/>
      <c r="AA171"/>
      <c r="AB171"/>
      <c r="AC171"/>
      <c r="AD171"/>
      <c r="AE171"/>
      <c r="AF171"/>
      <c r="AG171"/>
      <c r="AH171"/>
      <c r="AI171"/>
      <c r="AJ171"/>
      <c r="AK171"/>
      <c r="AL171"/>
      <c r="AM171"/>
    </row>
    <row r="172" spans="1:39" ht="15">
      <c r="A172"/>
      <c r="B172"/>
      <c r="C172"/>
      <c r="D172"/>
      <c r="E172"/>
      <c r="F172"/>
      <c r="G172"/>
      <c r="H172"/>
      <c r="I172"/>
      <c r="J172"/>
      <c r="K172"/>
      <c r="L172"/>
      <c r="M172"/>
      <c r="N172"/>
      <c r="O172"/>
      <c r="P172"/>
      <c r="S172"/>
      <c r="T172"/>
      <c r="U172"/>
      <c r="V172"/>
      <c r="W172"/>
      <c r="X172"/>
      <c r="Y172"/>
      <c r="Z172"/>
      <c r="AA172"/>
      <c r="AB172"/>
      <c r="AC172"/>
      <c r="AD172"/>
      <c r="AE172"/>
      <c r="AF172"/>
      <c r="AG172"/>
      <c r="AH172"/>
      <c r="AI172"/>
      <c r="AJ172"/>
      <c r="AK172"/>
      <c r="AL172"/>
      <c r="AM172"/>
    </row>
    <row r="173" spans="1:46" ht="15">
      <c r="A173"/>
      <c r="B173"/>
      <c r="C173"/>
      <c r="D173"/>
      <c r="E173"/>
      <c r="F173"/>
      <c r="G173"/>
      <c r="H173"/>
      <c r="I173"/>
      <c r="J173"/>
      <c r="K173"/>
      <c r="L173"/>
      <c r="M173"/>
      <c r="N173"/>
      <c r="O173"/>
      <c r="P173"/>
      <c r="S173"/>
      <c r="T173"/>
      <c r="U173"/>
      <c r="V173"/>
      <c r="W173"/>
      <c r="X173"/>
      <c r="Y173"/>
      <c r="Z173"/>
      <c r="AA173"/>
      <c r="AB173"/>
      <c r="AC173"/>
      <c r="AD173"/>
      <c r="AE173"/>
      <c r="AF173"/>
      <c r="AG173"/>
      <c r="AH173"/>
      <c r="AI173"/>
      <c r="AJ173"/>
      <c r="AK173"/>
      <c r="AL173"/>
      <c r="AM173"/>
      <c r="AN173"/>
      <c r="AO173"/>
      <c r="AP173"/>
      <c r="AQ173"/>
      <c r="AR173"/>
      <c r="AS173"/>
      <c r="AT173"/>
    </row>
    <row r="174" spans="1:44" ht="15.75">
      <c r="A174"/>
      <c r="B174"/>
      <c r="C174"/>
      <c r="D174"/>
      <c r="E174"/>
      <c r="F174"/>
      <c r="G174"/>
      <c r="H174"/>
      <c r="I174"/>
      <c r="J174"/>
      <c r="K174"/>
      <c r="L174"/>
      <c r="M174"/>
      <c r="N174"/>
      <c r="O174"/>
      <c r="P174"/>
      <c r="S174"/>
      <c r="T174"/>
      <c r="U174"/>
      <c r="V174"/>
      <c r="W174"/>
      <c r="X174"/>
      <c r="Y174"/>
      <c r="Z174"/>
      <c r="AA174"/>
      <c r="AB174"/>
      <c r="AC174"/>
      <c r="AD174"/>
      <c r="AE174"/>
      <c r="AF174"/>
      <c r="AG174"/>
      <c r="AH174"/>
      <c r="AI174"/>
      <c r="AJ174"/>
      <c r="AK174" s="4" t="s">
        <v>55</v>
      </c>
      <c r="AL174" s="52"/>
      <c r="AM174" s="52"/>
      <c r="AN174" s="52"/>
      <c r="AO174" s="52"/>
      <c r="AP174" s="52"/>
      <c r="AQ174" s="52"/>
      <c r="AR174" s="52"/>
    </row>
    <row r="175" spans="1:44" ht="15.75">
      <c r="A175"/>
      <c r="B175"/>
      <c r="C175"/>
      <c r="D175"/>
      <c r="E175"/>
      <c r="F175"/>
      <c r="G175"/>
      <c r="H175"/>
      <c r="I175"/>
      <c r="J175" s="56"/>
      <c r="K175" s="106"/>
      <c r="L175" s="106"/>
      <c r="M175" s="106"/>
      <c r="N175" s="106"/>
      <c r="O175" s="106"/>
      <c r="P175" s="106"/>
      <c r="S175"/>
      <c r="T175"/>
      <c r="U175"/>
      <c r="V175"/>
      <c r="W175"/>
      <c r="X175"/>
      <c r="Y175"/>
      <c r="Z175"/>
      <c r="AA175"/>
      <c r="AB175"/>
      <c r="AC175"/>
      <c r="AD175"/>
      <c r="AE175"/>
      <c r="AF175"/>
      <c r="AG175"/>
      <c r="AH175"/>
      <c r="AI175"/>
      <c r="AJ175"/>
      <c r="AK175" s="90" t="s">
        <v>106</v>
      </c>
      <c r="AL175"/>
      <c r="AM175"/>
      <c r="AN175" s="90" t="s">
        <v>122</v>
      </c>
      <c r="AO175" s="52"/>
      <c r="AP175" s="52"/>
      <c r="AQ175" s="91" t="s">
        <v>108</v>
      </c>
      <c r="AR175" s="52"/>
    </row>
    <row r="176" spans="1:44" ht="15.75">
      <c r="A176"/>
      <c r="B176"/>
      <c r="C176"/>
      <c r="D176"/>
      <c r="E176"/>
      <c r="F176"/>
      <c r="G176"/>
      <c r="H176"/>
      <c r="I176"/>
      <c r="J176"/>
      <c r="K176"/>
      <c r="L176"/>
      <c r="M176"/>
      <c r="N176"/>
      <c r="O176"/>
      <c r="P176"/>
      <c r="Q176"/>
      <c r="S176"/>
      <c r="T176"/>
      <c r="U176"/>
      <c r="V176"/>
      <c r="W176" s="2" t="s">
        <v>55</v>
      </c>
      <c r="X176" s="3"/>
      <c r="Y176" s="3"/>
      <c r="Z176" s="3"/>
      <c r="AA176" s="3"/>
      <c r="AB176" s="3"/>
      <c r="AC176" s="3"/>
      <c r="AD176" s="3"/>
      <c r="AE176" s="3"/>
      <c r="AF176" s="3"/>
      <c r="AG176"/>
      <c r="AH176"/>
      <c r="AI176"/>
      <c r="AJ176"/>
      <c r="AK176" s="52" t="s">
        <v>175</v>
      </c>
      <c r="AL176" s="52"/>
      <c r="AM176" s="52"/>
      <c r="AN176" t="s">
        <v>176</v>
      </c>
      <c r="AO176" s="91"/>
      <c r="AP176" s="49"/>
      <c r="AQ176" s="52" t="s">
        <v>177</v>
      </c>
      <c r="AR176" s="49"/>
    </row>
    <row r="177" spans="1:44" ht="15">
      <c r="A177"/>
      <c r="B177"/>
      <c r="C177"/>
      <c r="D177"/>
      <c r="E177"/>
      <c r="F177"/>
      <c r="G177"/>
      <c r="H177"/>
      <c r="I177"/>
      <c r="J177"/>
      <c r="K177"/>
      <c r="L177"/>
      <c r="M177"/>
      <c r="N177"/>
      <c r="O177"/>
      <c r="P177"/>
      <c r="Q177"/>
      <c r="S177"/>
      <c r="T177"/>
      <c r="U177"/>
      <c r="V177"/>
      <c r="W177" s="90" t="s">
        <v>106</v>
      </c>
      <c r="X177"/>
      <c r="Y177"/>
      <c r="Z177"/>
      <c r="AA177" s="90" t="s">
        <v>122</v>
      </c>
      <c r="AB177" s="52"/>
      <c r="AC177" s="52"/>
      <c r="AD177" s="91" t="s">
        <v>108</v>
      </c>
      <c r="AE177" s="52"/>
      <c r="AF177" s="52"/>
      <c r="AG177"/>
      <c r="AH177"/>
      <c r="AI177"/>
      <c r="AJ177"/>
      <c r="AK177" s="52" t="s">
        <v>132</v>
      </c>
      <c r="AL177" s="52"/>
      <c r="AM177" s="52"/>
      <c r="AN177" s="52" t="s">
        <v>138</v>
      </c>
      <c r="AO177" s="52"/>
      <c r="AP177" s="49"/>
      <c r="AQ177" s="52" t="s">
        <v>134</v>
      </c>
      <c r="AR177" s="49"/>
    </row>
    <row r="178" spans="1:44" ht="15">
      <c r="A178"/>
      <c r="B178"/>
      <c r="C178"/>
      <c r="D178"/>
      <c r="E178"/>
      <c r="F178"/>
      <c r="G178"/>
      <c r="I178"/>
      <c r="J178"/>
      <c r="K178"/>
      <c r="L178"/>
      <c r="M178"/>
      <c r="N178"/>
      <c r="O178"/>
      <c r="P178"/>
      <c r="Q178"/>
      <c r="S178"/>
      <c r="T178"/>
      <c r="U178"/>
      <c r="V178"/>
      <c r="W178" s="52" t="s">
        <v>178</v>
      </c>
      <c r="X178" s="52"/>
      <c r="Y178" s="52"/>
      <c r="Z178"/>
      <c r="AA178" s="52" t="s">
        <v>179</v>
      </c>
      <c r="AB178" s="91"/>
      <c r="AC178" s="49"/>
      <c r="AD178" s="52" t="s">
        <v>180</v>
      </c>
      <c r="AE178" s="49"/>
      <c r="AF178" s="49"/>
      <c r="AG178"/>
      <c r="AH178"/>
      <c r="AI178"/>
      <c r="AJ178"/>
      <c r="AK178" s="52" t="s">
        <v>181</v>
      </c>
      <c r="AL178" s="52"/>
      <c r="AM178" s="52"/>
      <c r="AN178" t="s">
        <v>182</v>
      </c>
      <c r="AO178" s="52"/>
      <c r="AP178" s="52"/>
      <c r="AQ178" s="52" t="s">
        <v>183</v>
      </c>
      <c r="AR178" s="52"/>
    </row>
    <row r="179" spans="1:39" ht="15">
      <c r="A179"/>
      <c r="B179"/>
      <c r="C179"/>
      <c r="D179"/>
      <c r="E179"/>
      <c r="F179"/>
      <c r="G179"/>
      <c r="I179"/>
      <c r="J179"/>
      <c r="K179"/>
      <c r="L179"/>
      <c r="M179"/>
      <c r="N179"/>
      <c r="O179"/>
      <c r="P179"/>
      <c r="Q179"/>
      <c r="S179"/>
      <c r="T179"/>
      <c r="U179"/>
      <c r="V179"/>
      <c r="W179" s="52" t="s">
        <v>184</v>
      </c>
      <c r="X179" s="52"/>
      <c r="Y179" s="52"/>
      <c r="Z179"/>
      <c r="AA179" s="52" t="s">
        <v>185</v>
      </c>
      <c r="AB179" s="52"/>
      <c r="AC179" s="49"/>
      <c r="AD179" s="52" t="s">
        <v>186</v>
      </c>
      <c r="AE179" s="49"/>
      <c r="AF179" s="49"/>
      <c r="AG179"/>
      <c r="AH179"/>
      <c r="AI179"/>
      <c r="AJ179"/>
      <c r="AK179"/>
      <c r="AL179"/>
      <c r="AM179"/>
    </row>
    <row r="180" spans="1:39" ht="15.75">
      <c r="A180"/>
      <c r="B180"/>
      <c r="C180"/>
      <c r="D180"/>
      <c r="E180"/>
      <c r="F180"/>
      <c r="G180"/>
      <c r="H180"/>
      <c r="I180"/>
      <c r="J180"/>
      <c r="K180"/>
      <c r="L180"/>
      <c r="M180"/>
      <c r="N180"/>
      <c r="O180"/>
      <c r="P180"/>
      <c r="Q180"/>
      <c r="S180"/>
      <c r="T180"/>
      <c r="U180"/>
      <c r="V180"/>
      <c r="W180" s="52" t="s">
        <v>187</v>
      </c>
      <c r="X180" s="52"/>
      <c r="Y180" s="52"/>
      <c r="Z180"/>
      <c r="AA180" s="52" t="s">
        <v>188</v>
      </c>
      <c r="AB180" s="52"/>
      <c r="AC180" s="52"/>
      <c r="AD180" s="52" t="s">
        <v>189</v>
      </c>
      <c r="AE180" s="52"/>
      <c r="AF180" s="52"/>
      <c r="AG180"/>
      <c r="AH180"/>
      <c r="AI180"/>
      <c r="AJ180"/>
      <c r="AK180"/>
      <c r="AL180"/>
      <c r="AM180"/>
    </row>
    <row r="181" spans="1:39" ht="16.5">
      <c r="A181" s="4" t="s">
        <v>55</v>
      </c>
      <c r="B181"/>
      <c r="C181"/>
      <c r="D181"/>
      <c r="E181"/>
      <c r="F181"/>
      <c r="I181" s="4" t="s">
        <v>55</v>
      </c>
      <c r="J181" s="106"/>
      <c r="K181" s="106"/>
      <c r="L181" s="106"/>
      <c r="M181" s="106"/>
      <c r="N181" s="106"/>
      <c r="O181" s="106"/>
      <c r="P181" s="106"/>
      <c r="S181"/>
      <c r="T181"/>
      <c r="U181"/>
      <c r="V181"/>
      <c r="W181"/>
      <c r="X181"/>
      <c r="Y181"/>
      <c r="Z181"/>
      <c r="AA181"/>
      <c r="AB181"/>
      <c r="AC181"/>
      <c r="AD181"/>
      <c r="AE181"/>
      <c r="AF181"/>
      <c r="AG181"/>
      <c r="AH181"/>
      <c r="AI181"/>
      <c r="AJ181"/>
      <c r="AK181"/>
      <c r="AL181"/>
      <c r="AM181"/>
    </row>
    <row r="182" spans="1:39" ht="16.5">
      <c r="A182" s="5" t="s">
        <v>190</v>
      </c>
      <c r="B182" s="5"/>
      <c r="C182" s="5"/>
      <c r="D182" s="5"/>
      <c r="E182" s="5"/>
      <c r="F182" s="5"/>
      <c r="I182" s="3" t="s">
        <v>191</v>
      </c>
      <c r="J182" s="106"/>
      <c r="K182" s="106"/>
      <c r="L182" s="106"/>
      <c r="M182" s="106"/>
      <c r="N182" s="106"/>
      <c r="O182" s="106"/>
      <c r="P182" s="106"/>
      <c r="S182"/>
      <c r="T182"/>
      <c r="U182"/>
      <c r="V182"/>
      <c r="W182"/>
      <c r="X182"/>
      <c r="Y182"/>
      <c r="Z182"/>
      <c r="AA182"/>
      <c r="AB182"/>
      <c r="AC182"/>
      <c r="AD182"/>
      <c r="AE182"/>
      <c r="AF182"/>
      <c r="AG182"/>
      <c r="AH182"/>
      <c r="AI182"/>
      <c r="AJ182"/>
      <c r="AK182"/>
      <c r="AL182"/>
      <c r="AM182"/>
    </row>
    <row r="183" spans="1:39" ht="16.5">
      <c r="A183" s="56" t="s">
        <v>192</v>
      </c>
      <c r="B183" s="5"/>
      <c r="C183" s="5"/>
      <c r="D183" s="5"/>
      <c r="E183" s="5"/>
      <c r="F183" s="5"/>
      <c r="I183" s="2" t="s">
        <v>193</v>
      </c>
      <c r="S183" s="3"/>
      <c r="T183" s="3"/>
      <c r="U183" s="3"/>
      <c r="V183" s="3"/>
      <c r="W183" s="3"/>
      <c r="X183" s="3"/>
      <c r="Y183" s="3"/>
      <c r="Z183" s="3"/>
      <c r="AA183" s="3"/>
      <c r="AB183" s="3"/>
      <c r="AC183" s="3"/>
      <c r="AD183" s="3"/>
      <c r="AE183"/>
      <c r="AF183"/>
      <c r="AG183"/>
      <c r="AH183"/>
      <c r="AI183"/>
      <c r="AJ183"/>
      <c r="AK183"/>
      <c r="AL183"/>
      <c r="AM183"/>
    </row>
    <row r="184" spans="1:31" ht="16.5">
      <c r="A184" s="56" t="s">
        <v>194</v>
      </c>
      <c r="B184" s="5"/>
      <c r="C184" s="5"/>
      <c r="D184" s="5"/>
      <c r="E184" s="5"/>
      <c r="F184" s="5"/>
      <c r="S184" s="3"/>
      <c r="T184" s="3"/>
      <c r="U184" s="3"/>
      <c r="V184" s="3"/>
      <c r="W184" s="3"/>
      <c r="X184" s="3"/>
      <c r="Y184" s="3"/>
      <c r="Z184" s="3"/>
      <c r="AA184" s="3"/>
      <c r="AB184" s="3"/>
      <c r="AC184" s="3"/>
      <c r="AD184" s="3"/>
      <c r="AE184" s="3"/>
    </row>
    <row r="185" spans="1:39" ht="16.5">
      <c r="A185"/>
      <c r="B185" s="5"/>
      <c r="C185" s="5"/>
      <c r="D185" s="5"/>
      <c r="E185" s="5"/>
      <c r="F185" s="5"/>
      <c r="S185"/>
      <c r="T185"/>
      <c r="U185"/>
      <c r="V185"/>
      <c r="W185"/>
      <c r="X185"/>
      <c r="Y185"/>
      <c r="Z185"/>
      <c r="AA185"/>
      <c r="AB185"/>
      <c r="AC185" s="3"/>
      <c r="AD185" s="3"/>
      <c r="AE185"/>
      <c r="AF185"/>
      <c r="AG185"/>
      <c r="AH185"/>
      <c r="AI185"/>
      <c r="AJ185"/>
      <c r="AK185"/>
      <c r="AL185"/>
      <c r="AM185"/>
    </row>
    <row r="186" spans="1:31" ht="16.5">
      <c r="A186" s="5" t="s">
        <v>195</v>
      </c>
      <c r="B186" s="5"/>
      <c r="C186"/>
      <c r="D186"/>
      <c r="E186"/>
      <c r="F186"/>
      <c r="S186" s="3"/>
      <c r="T186" s="3"/>
      <c r="U186" s="3"/>
      <c r="V186" s="3"/>
      <c r="W186" s="3"/>
      <c r="X186" s="3"/>
      <c r="Y186" s="3"/>
      <c r="Z186" s="3"/>
      <c r="AA186" s="3"/>
      <c r="AB186" s="3"/>
      <c r="AC186" s="3"/>
      <c r="AD186" s="3"/>
      <c r="AE186" s="3"/>
    </row>
    <row r="187" spans="1:31" ht="16.5">
      <c r="A187" s="5" t="s">
        <v>196</v>
      </c>
      <c r="B187" s="5"/>
      <c r="C187" s="5"/>
      <c r="D187" s="107"/>
      <c r="E187" s="3"/>
      <c r="F187" s="3"/>
      <c r="S187" s="3"/>
      <c r="T187" s="3"/>
      <c r="U187" s="3"/>
      <c r="V187" s="3"/>
      <c r="W187" s="3"/>
      <c r="X187" s="3"/>
      <c r="Y187" s="3"/>
      <c r="Z187" s="3"/>
      <c r="AA187" s="3"/>
      <c r="AB187" s="3"/>
      <c r="AC187" s="3"/>
      <c r="AD187" s="3"/>
      <c r="AE187" s="3"/>
    </row>
    <row r="188" spans="1:31" ht="16.5">
      <c r="A188" s="5"/>
      <c r="B188" s="5"/>
      <c r="C188" s="5"/>
      <c r="D188" s="5"/>
      <c r="E188" s="5"/>
      <c r="F188" s="5"/>
      <c r="S188" s="3"/>
      <c r="T188" s="3"/>
      <c r="U188" s="3"/>
      <c r="V188" s="3"/>
      <c r="W188" s="3"/>
      <c r="X188" s="3"/>
      <c r="Y188" s="3"/>
      <c r="Z188" s="3"/>
      <c r="AA188" s="3"/>
      <c r="AB188" s="3"/>
      <c r="AC188" s="3"/>
      <c r="AD188" s="3"/>
      <c r="AE188" s="3"/>
    </row>
    <row r="189" spans="1:31" ht="16.5">
      <c r="A189" s="5" t="s">
        <v>197</v>
      </c>
      <c r="B189" s="3"/>
      <c r="C189" s="3"/>
      <c r="D189" s="3"/>
      <c r="E189" s="3"/>
      <c r="F189" s="3"/>
      <c r="H189"/>
      <c r="I189"/>
      <c r="J189"/>
      <c r="K189"/>
      <c r="L189"/>
      <c r="M189"/>
      <c r="S189" s="3"/>
      <c r="T189" s="3"/>
      <c r="U189" s="3"/>
      <c r="V189" s="3"/>
      <c r="W189" s="3"/>
      <c r="X189" s="3"/>
      <c r="Y189" s="3"/>
      <c r="Z189" s="3"/>
      <c r="AA189" s="3"/>
      <c r="AB189" s="3"/>
      <c r="AC189" s="3"/>
      <c r="AD189" s="3"/>
      <c r="AE189" s="3"/>
    </row>
    <row r="190" spans="1:31" ht="16.5">
      <c r="A190" s="108" t="s">
        <v>198</v>
      </c>
      <c r="B190" s="3"/>
      <c r="C190" s="3"/>
      <c r="D190" s="3"/>
      <c r="E190" s="3"/>
      <c r="F190" s="3"/>
      <c r="H190"/>
      <c r="I190"/>
      <c r="J190"/>
      <c r="K190"/>
      <c r="L190"/>
      <c r="M190"/>
      <c r="S190" s="3"/>
      <c r="T190" s="3"/>
      <c r="U190" s="3"/>
      <c r="V190" s="3"/>
      <c r="W190" s="3"/>
      <c r="X190" s="3"/>
      <c r="Y190" s="3"/>
      <c r="Z190" s="3"/>
      <c r="AA190" s="3"/>
      <c r="AB190" s="3"/>
      <c r="AC190" s="3"/>
      <c r="AD190" s="3"/>
      <c r="AE190" s="3"/>
    </row>
    <row r="191" spans="1:13" ht="16.5">
      <c r="A191" s="3"/>
      <c r="B191" s="3"/>
      <c r="C191" s="3"/>
      <c r="D191" s="3"/>
      <c r="E191" s="3"/>
      <c r="F191" s="3"/>
      <c r="H191"/>
      <c r="I191"/>
      <c r="J191"/>
      <c r="K191"/>
      <c r="L191"/>
      <c r="M191"/>
    </row>
    <row r="192" spans="1:13" ht="16.5">
      <c r="A192" s="5" t="s">
        <v>199</v>
      </c>
      <c r="B192" s="3"/>
      <c r="C192" s="3"/>
      <c r="D192" s="3"/>
      <c r="E192" s="3"/>
      <c r="F192" s="3"/>
      <c r="H192"/>
      <c r="I192"/>
      <c r="J192"/>
      <c r="K192"/>
      <c r="L192"/>
      <c r="M192"/>
    </row>
    <row r="193" spans="1:13" ht="16.5">
      <c r="A193" s="56" t="s">
        <v>200</v>
      </c>
      <c r="B193" s="5"/>
      <c r="C193" s="5"/>
      <c r="D193" s="5"/>
      <c r="E193" s="5"/>
      <c r="F193" s="5"/>
      <c r="H193"/>
      <c r="I193"/>
      <c r="J193"/>
      <c r="K193"/>
      <c r="L193"/>
      <c r="M193"/>
    </row>
    <row r="194" spans="1:13" ht="15.75">
      <c r="A194"/>
      <c r="B194"/>
      <c r="C194"/>
      <c r="D194"/>
      <c r="E194"/>
      <c r="F194"/>
      <c r="G194"/>
      <c r="H194"/>
      <c r="I194"/>
      <c r="J194"/>
      <c r="K194"/>
      <c r="L194"/>
      <c r="M194"/>
    </row>
    <row r="195" spans="1:13" ht="15.75">
      <c r="A195"/>
      <c r="B195"/>
      <c r="C195"/>
      <c r="D195"/>
      <c r="E195"/>
      <c r="F195"/>
      <c r="G195"/>
      <c r="H195"/>
      <c r="I195"/>
      <c r="J195"/>
      <c r="K195"/>
      <c r="L195"/>
      <c r="M195"/>
    </row>
    <row r="196" spans="1:13" ht="15.75">
      <c r="A196"/>
      <c r="B196"/>
      <c r="C196"/>
      <c r="D196"/>
      <c r="E196"/>
      <c r="F196"/>
      <c r="G196"/>
      <c r="H196"/>
      <c r="I196"/>
      <c r="J196"/>
      <c r="K196"/>
      <c r="L196"/>
      <c r="M196"/>
    </row>
    <row r="197" spans="1:13" ht="15.75">
      <c r="A197"/>
      <c r="B197"/>
      <c r="C197"/>
      <c r="D197"/>
      <c r="E197"/>
      <c r="F197"/>
      <c r="G197"/>
      <c r="H197"/>
      <c r="I197"/>
      <c r="J197"/>
      <c r="K197"/>
      <c r="L197"/>
      <c r="M197"/>
    </row>
    <row r="198" spans="1:13" ht="15.75">
      <c r="A198"/>
      <c r="B198"/>
      <c r="C198"/>
      <c r="D198"/>
      <c r="E198"/>
      <c r="F198"/>
      <c r="G198"/>
      <c r="H198"/>
      <c r="I198"/>
      <c r="J198"/>
      <c r="K198"/>
      <c r="L198"/>
      <c r="M198"/>
    </row>
    <row r="199" spans="1:13" ht="15.75">
      <c r="A199"/>
      <c r="B199"/>
      <c r="C199"/>
      <c r="D199"/>
      <c r="E199"/>
      <c r="F199"/>
      <c r="G199"/>
      <c r="H199"/>
      <c r="I199"/>
      <c r="J199"/>
      <c r="K199"/>
      <c r="L199"/>
      <c r="M199"/>
    </row>
    <row r="200" spans="1:13" ht="15.75">
      <c r="A200"/>
      <c r="B200"/>
      <c r="C200"/>
      <c r="D200"/>
      <c r="E200"/>
      <c r="F200"/>
      <c r="G200"/>
      <c r="H200"/>
      <c r="I200"/>
      <c r="J200"/>
      <c r="K200"/>
      <c r="L200"/>
      <c r="M200"/>
    </row>
    <row r="201" spans="1:13" ht="15.75">
      <c r="A201"/>
      <c r="B201"/>
      <c r="C201"/>
      <c r="D201"/>
      <c r="E201"/>
      <c r="F201"/>
      <c r="G201"/>
      <c r="H201"/>
      <c r="I201"/>
      <c r="J201"/>
      <c r="K201"/>
      <c r="L201"/>
      <c r="M201"/>
    </row>
    <row r="202" spans="1:13" ht="15.75">
      <c r="A202"/>
      <c r="B202"/>
      <c r="C202"/>
      <c r="D202"/>
      <c r="E202"/>
      <c r="F202"/>
      <c r="G202"/>
      <c r="H202"/>
      <c r="I202"/>
      <c r="J202"/>
      <c r="K202"/>
      <c r="L202"/>
      <c r="M202"/>
    </row>
    <row r="203" spans="1:15" ht="16.5">
      <c r="A203"/>
      <c r="B203"/>
      <c r="C203"/>
      <c r="D203"/>
      <c r="E203"/>
      <c r="F203"/>
      <c r="G203"/>
      <c r="H203"/>
      <c r="I203"/>
      <c r="J203"/>
      <c r="K203"/>
      <c r="L203"/>
      <c r="M203"/>
      <c r="N203" s="106"/>
      <c r="O203" s="106"/>
    </row>
    <row r="204" spans="1:15" ht="16.5">
      <c r="A204"/>
      <c r="B204"/>
      <c r="C204"/>
      <c r="D204"/>
      <c r="E204"/>
      <c r="F204"/>
      <c r="G204"/>
      <c r="H204"/>
      <c r="I204"/>
      <c r="J204"/>
      <c r="K204"/>
      <c r="L204"/>
      <c r="M204"/>
      <c r="N204" s="106"/>
      <c r="O204" s="106"/>
    </row>
    <row r="205" spans="1:15" ht="16.5">
      <c r="A205"/>
      <c r="B205"/>
      <c r="C205"/>
      <c r="D205"/>
      <c r="E205"/>
      <c r="F205"/>
      <c r="G205"/>
      <c r="H205"/>
      <c r="I205"/>
      <c r="J205"/>
      <c r="K205"/>
      <c r="L205"/>
      <c r="M205"/>
      <c r="N205" s="106"/>
      <c r="O205" s="106"/>
    </row>
    <row r="206" spans="1:13" ht="15.75">
      <c r="A206"/>
      <c r="B206"/>
      <c r="C206"/>
      <c r="D206"/>
      <c r="E206"/>
      <c r="F206"/>
      <c r="G206"/>
      <c r="H206"/>
      <c r="I206"/>
      <c r="J206"/>
      <c r="K206"/>
      <c r="L206"/>
      <c r="M206"/>
    </row>
    <row r="207" spans="1:13" ht="15.75">
      <c r="A207"/>
      <c r="B207"/>
      <c r="C207"/>
      <c r="D207"/>
      <c r="E207"/>
      <c r="F207"/>
      <c r="G207"/>
      <c r="H207"/>
      <c r="I207"/>
      <c r="J207"/>
      <c r="K207"/>
      <c r="L207"/>
      <c r="M207"/>
    </row>
    <row r="208" spans="1:13" ht="15.75">
      <c r="A208"/>
      <c r="B208"/>
      <c r="C208"/>
      <c r="D208"/>
      <c r="E208"/>
      <c r="F208"/>
      <c r="G208"/>
      <c r="H208"/>
      <c r="I208"/>
      <c r="J208"/>
      <c r="K208"/>
      <c r="L208"/>
      <c r="M208"/>
    </row>
    <row r="209" spans="1:13" ht="15.75">
      <c r="A209"/>
      <c r="B209"/>
      <c r="C209"/>
      <c r="D209"/>
      <c r="E209"/>
      <c r="F209"/>
      <c r="G209"/>
      <c r="H209"/>
      <c r="I209"/>
      <c r="J209"/>
      <c r="K209"/>
      <c r="L209"/>
      <c r="M209"/>
    </row>
    <row r="210" spans="1:13" ht="15.75">
      <c r="A210"/>
      <c r="B210"/>
      <c r="C210"/>
      <c r="D210"/>
      <c r="E210"/>
      <c r="F210"/>
      <c r="G210"/>
      <c r="H210"/>
      <c r="I210"/>
      <c r="J210"/>
      <c r="K210"/>
      <c r="L210"/>
      <c r="M210"/>
    </row>
    <row r="211" spans="1:13" ht="15.75">
      <c r="A211"/>
      <c r="B211"/>
      <c r="C211"/>
      <c r="D211"/>
      <c r="E211"/>
      <c r="F211"/>
      <c r="G211"/>
      <c r="H211"/>
      <c r="I211"/>
      <c r="J211"/>
      <c r="K211"/>
      <c r="L211"/>
      <c r="M211"/>
    </row>
    <row r="212" spans="1:13" ht="15.75">
      <c r="A212"/>
      <c r="B212"/>
      <c r="C212"/>
      <c r="D212"/>
      <c r="E212"/>
      <c r="F212"/>
      <c r="G212"/>
      <c r="H212"/>
      <c r="I212"/>
      <c r="J212"/>
      <c r="K212"/>
      <c r="L212"/>
      <c r="M212"/>
    </row>
    <row r="213" spans="1:13" ht="15.75">
      <c r="A213"/>
      <c r="B213"/>
      <c r="C213"/>
      <c r="D213"/>
      <c r="E213"/>
      <c r="F213"/>
      <c r="G213"/>
      <c r="H213"/>
      <c r="I213"/>
      <c r="J213"/>
      <c r="K213"/>
      <c r="L213"/>
      <c r="M213"/>
    </row>
    <row r="214" spans="1:13" ht="15.75">
      <c r="A214"/>
      <c r="B214"/>
      <c r="C214"/>
      <c r="D214"/>
      <c r="E214"/>
      <c r="F214"/>
      <c r="G214"/>
      <c r="H214"/>
      <c r="I214"/>
      <c r="J214"/>
      <c r="K214"/>
      <c r="L214"/>
      <c r="M214"/>
    </row>
    <row r="215" spans="1:13" ht="15.75">
      <c r="A215"/>
      <c r="B215"/>
      <c r="C215"/>
      <c r="D215"/>
      <c r="E215"/>
      <c r="F215"/>
      <c r="G215"/>
      <c r="H215"/>
      <c r="I215"/>
      <c r="J215"/>
      <c r="K215"/>
      <c r="L215"/>
      <c r="M215"/>
    </row>
    <row r="216" spans="1:13" ht="16.5">
      <c r="A216" s="3"/>
      <c r="B216" s="3"/>
      <c r="C216" s="3"/>
      <c r="D216" s="3"/>
      <c r="E216" s="3"/>
      <c r="F216" s="3"/>
      <c r="G216" s="3"/>
      <c r="H216" s="3"/>
      <c r="I216" s="3"/>
      <c r="J216" s="3"/>
      <c r="K216" s="3"/>
      <c r="L216" s="3"/>
      <c r="M216" s="3"/>
    </row>
    <row r="217" spans="1:13" ht="16.5">
      <c r="A217" s="3"/>
      <c r="B217" s="3"/>
      <c r="C217" s="3"/>
      <c r="D217" s="3"/>
      <c r="E217" s="3"/>
      <c r="F217" s="3"/>
      <c r="G217" s="3"/>
      <c r="H217" s="3"/>
      <c r="I217" s="3"/>
      <c r="J217" s="3"/>
      <c r="K217" s="3"/>
      <c r="L217" s="3"/>
      <c r="M217" s="3"/>
    </row>
    <row r="218" spans="1:13" ht="16.5">
      <c r="A218" s="3"/>
      <c r="B218" s="3"/>
      <c r="C218" s="3"/>
      <c r="D218" s="3"/>
      <c r="E218" s="3"/>
      <c r="F218" s="3"/>
      <c r="G218" s="3"/>
      <c r="H218" s="3"/>
      <c r="I218" s="3"/>
      <c r="J218" s="3"/>
      <c r="K218" s="3"/>
      <c r="L218" s="3"/>
      <c r="M218" s="3"/>
    </row>
    <row r="219" spans="1:13" ht="16.5">
      <c r="A219" s="3"/>
      <c r="B219" s="3"/>
      <c r="C219" s="3"/>
      <c r="D219" s="3"/>
      <c r="E219" s="3"/>
      <c r="F219" s="3"/>
      <c r="G219" s="3"/>
      <c r="H219" s="3"/>
      <c r="I219" s="3"/>
      <c r="J219" s="3"/>
      <c r="K219" s="3"/>
      <c r="L219" s="3"/>
      <c r="M219" s="3"/>
    </row>
    <row r="220" spans="1:13" ht="16.5">
      <c r="A220" s="3"/>
      <c r="B220" s="3"/>
      <c r="C220" s="3"/>
      <c r="D220" s="3"/>
      <c r="E220" s="3"/>
      <c r="F220" s="3"/>
      <c r="G220" s="3"/>
      <c r="H220" s="3"/>
      <c r="I220" s="3"/>
      <c r="J220" s="3"/>
      <c r="K220" s="3"/>
      <c r="L220" s="3"/>
      <c r="M220" s="3"/>
    </row>
    <row r="221" spans="1:13" ht="16.5">
      <c r="A221" s="3"/>
      <c r="B221" s="3"/>
      <c r="C221" s="3"/>
      <c r="D221" s="3"/>
      <c r="E221" s="3"/>
      <c r="F221" s="3"/>
      <c r="G221" s="3"/>
      <c r="H221" s="3"/>
      <c r="I221" s="3"/>
      <c r="J221" s="3"/>
      <c r="K221" s="3"/>
      <c r="L221" s="3"/>
      <c r="M221" s="3"/>
    </row>
    <row r="222" spans="1:13" ht="16.5">
      <c r="A222" s="3"/>
      <c r="B222" s="3"/>
      <c r="C222" s="3"/>
      <c r="D222" s="3"/>
      <c r="E222" s="3"/>
      <c r="F222" s="3"/>
      <c r="G222" s="3"/>
      <c r="H222" s="3"/>
      <c r="I222" s="3"/>
      <c r="J222" s="3"/>
      <c r="K222" s="3"/>
      <c r="L222" s="3"/>
      <c r="M222" s="3"/>
    </row>
    <row r="223" spans="1:13" ht="16.5">
      <c r="A223" s="3"/>
      <c r="B223" s="3"/>
      <c r="C223" s="3"/>
      <c r="D223" s="3"/>
      <c r="E223" s="3"/>
      <c r="F223" s="3"/>
      <c r="G223" s="3"/>
      <c r="H223" s="3"/>
      <c r="I223" s="3"/>
      <c r="J223" s="3"/>
      <c r="K223" s="3"/>
      <c r="L223" s="3"/>
      <c r="M223" s="3"/>
    </row>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BJ228"/>
  <sheetViews>
    <sheetView tabSelected="1" workbookViewId="0" topLeftCell="A69">
      <selection activeCell="R85" sqref="R85"/>
    </sheetView>
  </sheetViews>
  <sheetFormatPr defaultColWidth="9.140625" defaultRowHeight="12.75"/>
  <cols>
    <col min="1" max="1" width="85.8515625" style="1" customWidth="1"/>
    <col min="2" max="2" width="11.421875" style="1" customWidth="1"/>
    <col min="3" max="3" width="10.421875" style="1" customWidth="1"/>
    <col min="4" max="4" width="9.57421875" style="1" customWidth="1"/>
    <col min="5" max="10" width="8.421875" style="1" customWidth="1"/>
    <col min="11" max="13" width="10.28125" style="1" customWidth="1"/>
    <col min="14" max="16384" width="8.421875" style="1" customWidth="1"/>
  </cols>
  <sheetData>
    <row r="1" spans="1:26" ht="18.75">
      <c r="A1" s="109" t="s">
        <v>201</v>
      </c>
      <c r="B1" s="110" t="s">
        <v>202</v>
      </c>
      <c r="C1" s="110"/>
      <c r="D1" s="110"/>
      <c r="E1" s="110"/>
      <c r="F1" s="110"/>
      <c r="G1" s="110"/>
      <c r="H1" s="110"/>
      <c r="I1" s="110"/>
      <c r="J1" s="110"/>
      <c r="K1" s="110"/>
      <c r="L1" s="111"/>
      <c r="M1" s="111"/>
      <c r="N1" s="111"/>
      <c r="O1" s="111"/>
      <c r="P1" s="112"/>
      <c r="Q1" s="112"/>
      <c r="R1" s="112"/>
      <c r="S1" s="112"/>
      <c r="T1" s="112"/>
      <c r="U1" s="112"/>
      <c r="V1" s="112"/>
      <c r="W1" s="112"/>
      <c r="X1" s="112"/>
      <c r="Y1" s="112"/>
      <c r="Z1" s="112"/>
    </row>
    <row r="2" spans="1:26" ht="18.75">
      <c r="A2" s="113" t="s">
        <v>203</v>
      </c>
      <c r="B2" s="113" t="s">
        <v>204</v>
      </c>
      <c r="C2"/>
      <c r="D2"/>
      <c r="E2"/>
      <c r="F2"/>
      <c r="G2"/>
      <c r="H2" s="114"/>
      <c r="I2" s="114"/>
      <c r="J2" s="114"/>
      <c r="K2" s="114"/>
      <c r="L2" s="112"/>
      <c r="M2" s="112"/>
      <c r="N2" s="112"/>
      <c r="O2" s="112"/>
      <c r="P2" s="112"/>
      <c r="Q2" s="112"/>
      <c r="R2" s="112"/>
      <c r="S2" s="112"/>
      <c r="T2" s="112"/>
      <c r="U2" s="112"/>
      <c r="V2" s="112"/>
      <c r="W2" s="112"/>
      <c r="X2" s="112"/>
      <c r="Y2" s="112"/>
      <c r="Z2" s="112"/>
    </row>
    <row r="3" spans="1:26" ht="18.75">
      <c r="A3" s="113" t="s">
        <v>205</v>
      </c>
      <c r="B3" s="110">
        <v>2014</v>
      </c>
      <c r="C3" s="111">
        <v>2015</v>
      </c>
      <c r="D3" s="111">
        <v>2016</v>
      </c>
      <c r="E3" s="111">
        <v>2017</v>
      </c>
      <c r="F3" s="111">
        <v>2018</v>
      </c>
      <c r="G3" s="111">
        <v>2019</v>
      </c>
      <c r="H3" s="115">
        <v>2020</v>
      </c>
      <c r="I3"/>
      <c r="J3"/>
      <c r="K3" s="115" t="s">
        <v>206</v>
      </c>
      <c r="L3" s="115"/>
      <c r="M3" s="115"/>
      <c r="N3" s="112"/>
      <c r="O3" s="112"/>
      <c r="P3" s="112"/>
      <c r="Q3" s="112"/>
      <c r="R3" s="112"/>
      <c r="S3" s="112"/>
      <c r="T3" s="112"/>
      <c r="U3" s="112"/>
      <c r="V3" s="112"/>
      <c r="W3" s="112"/>
      <c r="X3" s="112"/>
      <c r="Y3" s="112"/>
      <c r="Z3" s="112"/>
    </row>
    <row r="4" spans="1:26" ht="18.75">
      <c r="A4"/>
      <c r="B4"/>
      <c r="C4"/>
      <c r="D4"/>
      <c r="E4"/>
      <c r="F4"/>
      <c r="G4" s="112"/>
      <c r="H4" s="115"/>
      <c r="I4"/>
      <c r="J4"/>
      <c r="K4" s="115" t="s">
        <v>207</v>
      </c>
      <c r="L4" s="115" t="s">
        <v>208</v>
      </c>
      <c r="M4" s="115" t="s">
        <v>209</v>
      </c>
      <c r="N4" s="112"/>
      <c r="O4" s="112"/>
      <c r="P4" s="112"/>
      <c r="Q4" s="112"/>
      <c r="R4" s="112"/>
      <c r="S4" s="112"/>
      <c r="T4" s="112"/>
      <c r="U4" s="112"/>
      <c r="V4" s="112"/>
      <c r="W4" s="112"/>
      <c r="X4" s="112"/>
      <c r="Y4" s="112"/>
      <c r="Z4" s="112"/>
    </row>
    <row r="5" spans="1:26" ht="18.75">
      <c r="A5" s="112" t="s">
        <v>210</v>
      </c>
      <c r="B5" s="114"/>
      <c r="C5" s="112"/>
      <c r="D5" s="112"/>
      <c r="E5" s="112"/>
      <c r="F5" s="112"/>
      <c r="G5" s="112"/>
      <c r="H5" s="115"/>
      <c r="I5"/>
      <c r="J5"/>
      <c r="K5" s="115">
        <v>6</v>
      </c>
      <c r="L5" s="115">
        <v>4</v>
      </c>
      <c r="M5" s="115">
        <v>2</v>
      </c>
      <c r="N5" s="112"/>
      <c r="O5" s="112"/>
      <c r="P5" s="112"/>
      <c r="Q5" s="112"/>
      <c r="R5" s="112"/>
      <c r="S5" s="112"/>
      <c r="T5" s="112"/>
      <c r="U5" s="112"/>
      <c r="V5" s="112"/>
      <c r="W5" s="112"/>
      <c r="X5" s="112"/>
      <c r="Y5" s="112"/>
      <c r="Z5" s="112"/>
    </row>
    <row r="6" spans="1:26" ht="18.75">
      <c r="A6" s="111" t="s">
        <v>211</v>
      </c>
      <c r="B6" s="114"/>
      <c r="C6" s="112"/>
      <c r="D6" s="112"/>
      <c r="E6" s="112"/>
      <c r="F6" s="112"/>
      <c r="G6" s="112"/>
      <c r="H6" s="115"/>
      <c r="I6"/>
      <c r="J6"/>
      <c r="K6"/>
      <c r="L6"/>
      <c r="M6" s="112"/>
      <c r="N6" s="112"/>
      <c r="O6" s="112"/>
      <c r="P6" s="112"/>
      <c r="Q6" s="112"/>
      <c r="R6" s="112"/>
      <c r="S6" s="112"/>
      <c r="T6" s="112"/>
      <c r="U6" s="112"/>
      <c r="V6" s="112"/>
      <c r="W6" s="112"/>
      <c r="X6" s="112"/>
      <c r="Y6" s="112"/>
      <c r="Z6" s="112"/>
    </row>
    <row r="7" spans="1:26" ht="18.75">
      <c r="A7" s="112" t="s">
        <v>212</v>
      </c>
      <c r="B7" s="114"/>
      <c r="C7" s="112">
        <v>32</v>
      </c>
      <c r="D7" s="112">
        <v>32</v>
      </c>
      <c r="E7" s="112">
        <v>30</v>
      </c>
      <c r="F7" s="112">
        <v>35</v>
      </c>
      <c r="G7" s="112"/>
      <c r="H7" s="115"/>
      <c r="I7"/>
      <c r="J7"/>
      <c r="K7"/>
      <c r="L7"/>
      <c r="M7" s="112"/>
      <c r="N7" s="112"/>
      <c r="O7" s="112"/>
      <c r="P7" s="112"/>
      <c r="Q7" s="112"/>
      <c r="R7" s="112"/>
      <c r="S7" s="112"/>
      <c r="T7" s="112"/>
      <c r="U7" s="112"/>
      <c r="V7" s="112"/>
      <c r="W7" s="112"/>
      <c r="X7" s="112"/>
      <c r="Y7" s="112"/>
      <c r="Z7" s="112"/>
    </row>
    <row r="8" spans="1:26" ht="18.75">
      <c r="A8" s="112" t="s">
        <v>213</v>
      </c>
      <c r="B8" s="114"/>
      <c r="C8" s="112">
        <v>21</v>
      </c>
      <c r="D8" s="112">
        <v>21</v>
      </c>
      <c r="E8" s="112">
        <v>14</v>
      </c>
      <c r="F8" s="112">
        <v>12</v>
      </c>
      <c r="G8" s="112"/>
      <c r="H8" s="115"/>
      <c r="I8"/>
      <c r="J8"/>
      <c r="K8"/>
      <c r="L8"/>
      <c r="M8" s="112"/>
      <c r="N8" s="112"/>
      <c r="O8" s="112"/>
      <c r="P8" s="112"/>
      <c r="Q8" s="112"/>
      <c r="R8" s="112"/>
      <c r="S8" s="112"/>
      <c r="T8" s="112"/>
      <c r="U8" s="112"/>
      <c r="V8" s="112"/>
      <c r="W8" s="112"/>
      <c r="X8" s="112"/>
      <c r="Y8" s="112"/>
      <c r="Z8" s="112"/>
    </row>
    <row r="9" spans="1:26" ht="18.75">
      <c r="A9" s="112" t="s">
        <v>214</v>
      </c>
      <c r="B9" s="114"/>
      <c r="C9" s="112">
        <v>16</v>
      </c>
      <c r="D9" s="112">
        <v>17</v>
      </c>
      <c r="E9" s="112">
        <v>16</v>
      </c>
      <c r="F9" s="112">
        <v>15</v>
      </c>
      <c r="G9"/>
      <c r="H9" s="115"/>
      <c r="I9"/>
      <c r="J9" s="116"/>
      <c r="K9" s="116"/>
      <c r="L9" s="116"/>
      <c r="M9" s="112"/>
      <c r="N9" s="112"/>
      <c r="O9" s="112"/>
      <c r="P9" s="112"/>
      <c r="Q9" s="112"/>
      <c r="R9" s="112"/>
      <c r="S9" s="112"/>
      <c r="T9" s="112"/>
      <c r="U9" s="112"/>
      <c r="V9" s="112"/>
      <c r="W9" s="112"/>
      <c r="X9" s="112"/>
      <c r="Y9" s="112"/>
      <c r="Z9" s="112"/>
    </row>
    <row r="10" spans="1:26" ht="18.75">
      <c r="A10" s="112" t="s">
        <v>215</v>
      </c>
      <c r="B10" s="114"/>
      <c r="C10" s="112">
        <v>26</v>
      </c>
      <c r="D10" s="112">
        <v>29</v>
      </c>
      <c r="E10" s="112">
        <v>37</v>
      </c>
      <c r="F10" s="112">
        <v>35</v>
      </c>
      <c r="G10"/>
      <c r="H10" s="115"/>
      <c r="I10"/>
      <c r="J10" s="116"/>
      <c r="K10" s="116"/>
      <c r="L10" s="116"/>
      <c r="M10" s="112"/>
      <c r="N10" s="112"/>
      <c r="O10" s="112"/>
      <c r="P10" s="112"/>
      <c r="Q10" s="112"/>
      <c r="R10" s="112"/>
      <c r="S10" s="112"/>
      <c r="T10" s="112"/>
      <c r="U10" s="112"/>
      <c r="V10" s="112"/>
      <c r="W10" s="112"/>
      <c r="X10" s="112"/>
      <c r="Y10" s="112"/>
      <c r="Z10" s="112"/>
    </row>
    <row r="11" spans="1:26" ht="18.75">
      <c r="A11" s="112" t="s">
        <v>216</v>
      </c>
      <c r="B11" s="114"/>
      <c r="C11" s="112">
        <v>6</v>
      </c>
      <c r="D11" s="112">
        <v>2</v>
      </c>
      <c r="E11" s="112">
        <v>3</v>
      </c>
      <c r="F11" s="112">
        <v>2</v>
      </c>
      <c r="G11" s="112"/>
      <c r="H11" s="115"/>
      <c r="I11"/>
      <c r="J11" s="116"/>
      <c r="K11" s="116"/>
      <c r="L11" s="116"/>
      <c r="M11" s="112"/>
      <c r="N11" s="112"/>
      <c r="O11" s="112"/>
      <c r="P11" s="112"/>
      <c r="Q11" s="112"/>
      <c r="R11" s="112"/>
      <c r="S11" s="112"/>
      <c r="T11" s="112"/>
      <c r="U11" s="112"/>
      <c r="V11" s="112"/>
      <c r="W11" s="112"/>
      <c r="X11" s="112"/>
      <c r="Y11" s="112"/>
      <c r="Z11" s="112"/>
    </row>
    <row r="12" spans="1:26" ht="18.75">
      <c r="A12" s="112" t="s">
        <v>217</v>
      </c>
      <c r="B12" s="114"/>
      <c r="C12" s="112"/>
      <c r="D12" s="112"/>
      <c r="E12" s="112"/>
      <c r="F12" s="112"/>
      <c r="G12"/>
      <c r="H12" s="115"/>
      <c r="I12"/>
      <c r="J12" s="116"/>
      <c r="K12" s="116"/>
      <c r="L12" s="116"/>
      <c r="M12" s="112"/>
      <c r="N12" s="112"/>
      <c r="O12" s="112"/>
      <c r="P12" s="112"/>
      <c r="Q12" s="112"/>
      <c r="R12" s="112"/>
      <c r="S12" s="112"/>
      <c r="T12" s="112"/>
      <c r="U12" s="112"/>
      <c r="V12" s="112"/>
      <c r="W12" s="112"/>
      <c r="X12" s="112"/>
      <c r="Y12" s="112"/>
      <c r="Z12" s="112"/>
    </row>
    <row r="13" spans="1:26" ht="18.75">
      <c r="A13"/>
      <c r="B13"/>
      <c r="C13"/>
      <c r="D13"/>
      <c r="E13"/>
      <c r="F13"/>
      <c r="G13"/>
      <c r="H13" s="115"/>
      <c r="I13"/>
      <c r="J13" s="116"/>
      <c r="K13" s="116"/>
      <c r="L13" s="116"/>
      <c r="M13" s="112"/>
      <c r="N13" s="112"/>
      <c r="O13" s="112"/>
      <c r="P13" s="112"/>
      <c r="Q13" s="112"/>
      <c r="R13" s="112"/>
      <c r="S13" s="112"/>
      <c r="T13" s="112"/>
      <c r="U13" s="112"/>
      <c r="V13" s="112"/>
      <c r="W13" s="112"/>
      <c r="X13" s="112"/>
      <c r="Y13" s="112"/>
      <c r="Z13" s="112"/>
    </row>
    <row r="14" spans="1:26" ht="18.75">
      <c r="A14" s="112" t="s">
        <v>218</v>
      </c>
      <c r="B14" s="114"/>
      <c r="C14" s="112"/>
      <c r="D14" s="112"/>
      <c r="E14"/>
      <c r="F14"/>
      <c r="G14" s="112"/>
      <c r="H14" s="115"/>
      <c r="I14"/>
      <c r="J14" s="116"/>
      <c r="K14" s="116"/>
      <c r="L14" s="116"/>
      <c r="M14" s="112"/>
      <c r="N14" s="112"/>
      <c r="O14" s="112"/>
      <c r="P14" s="112"/>
      <c r="Q14" s="112"/>
      <c r="R14" s="112"/>
      <c r="S14" s="112"/>
      <c r="T14" s="112"/>
      <c r="U14" s="112"/>
      <c r="V14" s="112"/>
      <c r="W14" s="112"/>
      <c r="X14" s="112"/>
      <c r="Y14" s="112"/>
      <c r="Z14" s="112"/>
    </row>
    <row r="15" spans="1:26" ht="18.75">
      <c r="A15" s="111" t="s">
        <v>219</v>
      </c>
      <c r="B15" s="114"/>
      <c r="C15"/>
      <c r="D15" s="112"/>
      <c r="E15"/>
      <c r="F15"/>
      <c r="G15"/>
      <c r="H15" s="115"/>
      <c r="I15"/>
      <c r="J15" s="116"/>
      <c r="K15" s="116"/>
      <c r="L15" s="116"/>
      <c r="M15" s="112"/>
      <c r="N15" s="112"/>
      <c r="O15" s="112"/>
      <c r="P15" s="112"/>
      <c r="Q15" s="112"/>
      <c r="R15" s="112"/>
      <c r="S15" s="112"/>
      <c r="T15" s="112"/>
      <c r="U15" s="112"/>
      <c r="V15" s="112"/>
      <c r="W15" s="112"/>
      <c r="X15" s="112"/>
      <c r="Y15" s="112"/>
      <c r="Z15" s="112"/>
    </row>
    <row r="16" spans="1:26" ht="18.75">
      <c r="A16" s="112" t="s">
        <v>220</v>
      </c>
      <c r="B16" s="114"/>
      <c r="C16" s="112">
        <v>32</v>
      </c>
      <c r="D16" s="112">
        <v>34</v>
      </c>
      <c r="E16"/>
      <c r="F16"/>
      <c r="G16"/>
      <c r="H16" s="115"/>
      <c r="I16"/>
      <c r="J16"/>
      <c r="K16"/>
      <c r="L16"/>
      <c r="M16" s="112"/>
      <c r="N16" s="112"/>
      <c r="O16" s="112"/>
      <c r="P16" s="112"/>
      <c r="Q16" s="112"/>
      <c r="R16" s="112"/>
      <c r="S16" s="112"/>
      <c r="T16" s="112"/>
      <c r="U16" s="112"/>
      <c r="V16" s="112"/>
      <c r="W16" s="112"/>
      <c r="X16" s="112"/>
      <c r="Y16" s="112"/>
      <c r="Z16" s="112"/>
    </row>
    <row r="17" spans="1:26" ht="18.75">
      <c r="A17" s="112" t="s">
        <v>221</v>
      </c>
      <c r="B17" s="114"/>
      <c r="C17" s="112">
        <v>24</v>
      </c>
      <c r="D17" s="112">
        <v>25</v>
      </c>
      <c r="E17"/>
      <c r="F17"/>
      <c r="G17" s="112"/>
      <c r="H17" s="115"/>
      <c r="I17"/>
      <c r="J17"/>
      <c r="K17"/>
      <c r="L17"/>
      <c r="M17" s="112"/>
      <c r="N17" s="112"/>
      <c r="O17" s="112"/>
      <c r="P17" s="112"/>
      <c r="Q17" s="112"/>
      <c r="R17" s="112"/>
      <c r="S17" s="112"/>
      <c r="T17" s="112"/>
      <c r="U17" s="112"/>
      <c r="V17" s="112"/>
      <c r="W17" s="112"/>
      <c r="X17" s="112"/>
      <c r="Y17" s="112"/>
      <c r="Z17" s="112"/>
    </row>
    <row r="18" spans="1:26" ht="18.75">
      <c r="A18" s="112" t="s">
        <v>222</v>
      </c>
      <c r="B18" s="114"/>
      <c r="C18" s="112">
        <v>27</v>
      </c>
      <c r="D18" s="112">
        <v>28</v>
      </c>
      <c r="E18" s="112"/>
      <c r="F18" s="112"/>
      <c r="G18" s="112"/>
      <c r="H18" s="115"/>
      <c r="I18"/>
      <c r="J18"/>
      <c r="K18"/>
      <c r="L18"/>
      <c r="M18"/>
      <c r="N18"/>
      <c r="O18"/>
      <c r="P18"/>
      <c r="Q18"/>
      <c r="R18"/>
      <c r="S18" s="112"/>
      <c r="T18" s="112"/>
      <c r="U18" s="112"/>
      <c r="V18" s="112"/>
      <c r="W18" s="112"/>
      <c r="X18" s="112"/>
      <c r="Y18" s="112"/>
      <c r="Z18" s="112"/>
    </row>
    <row r="19" spans="1:26" ht="18.75">
      <c r="A19" s="112" t="s">
        <v>223</v>
      </c>
      <c r="B19" s="114"/>
      <c r="C19" s="112">
        <v>8</v>
      </c>
      <c r="D19" s="112">
        <v>9</v>
      </c>
      <c r="E19"/>
      <c r="F19"/>
      <c r="G19"/>
      <c r="H19" s="115"/>
      <c r="I19"/>
      <c r="J19"/>
      <c r="K19"/>
      <c r="L19"/>
      <c r="M19"/>
      <c r="N19"/>
      <c r="O19"/>
      <c r="P19"/>
      <c r="Q19"/>
      <c r="R19"/>
      <c r="S19" s="112"/>
      <c r="T19" s="112"/>
      <c r="U19" s="112"/>
      <c r="V19" s="112"/>
      <c r="W19" s="112"/>
      <c r="X19" s="112"/>
      <c r="Y19" s="112"/>
      <c r="Z19" s="112"/>
    </row>
    <row r="20" spans="1:26" ht="18.75">
      <c r="A20" s="112" t="s">
        <v>216</v>
      </c>
      <c r="B20" s="114"/>
      <c r="C20" s="112">
        <v>9</v>
      </c>
      <c r="D20" s="112">
        <v>4</v>
      </c>
      <c r="E20"/>
      <c r="F20"/>
      <c r="G20"/>
      <c r="H20" s="115"/>
      <c r="I20"/>
      <c r="J20"/>
      <c r="K20"/>
      <c r="L20"/>
      <c r="M20"/>
      <c r="N20"/>
      <c r="O20"/>
      <c r="P20"/>
      <c r="Q20"/>
      <c r="R20"/>
      <c r="S20" s="112"/>
      <c r="T20" s="112"/>
      <c r="U20" s="112"/>
      <c r="V20" s="112"/>
      <c r="W20" s="112"/>
      <c r="X20" s="112"/>
      <c r="Y20" s="112"/>
      <c r="Z20" s="112"/>
    </row>
    <row r="21" spans="1:26" ht="18.75">
      <c r="A21"/>
      <c r="B21"/>
      <c r="C21"/>
      <c r="D21"/>
      <c r="E21"/>
      <c r="F21"/>
      <c r="G21"/>
      <c r="H21" s="115"/>
      <c r="I21"/>
      <c r="J21"/>
      <c r="K21"/>
      <c r="L21"/>
      <c r="M21"/>
      <c r="N21"/>
      <c r="O21"/>
      <c r="P21"/>
      <c r="Q21"/>
      <c r="R21"/>
      <c r="S21" s="112"/>
      <c r="T21" s="112"/>
      <c r="U21" s="112"/>
      <c r="V21" s="112"/>
      <c r="W21" s="112"/>
      <c r="X21" s="112"/>
      <c r="Y21" s="112"/>
      <c r="Z21" s="112"/>
    </row>
    <row r="22" spans="1:26" ht="18.75">
      <c r="A22" s="112" t="s">
        <v>224</v>
      </c>
      <c r="B22" s="114"/>
      <c r="C22" s="112"/>
      <c r="D22" s="112"/>
      <c r="E22" s="112"/>
      <c r="F22" s="112"/>
      <c r="G22" s="112"/>
      <c r="H22" s="115"/>
      <c r="I22"/>
      <c r="J22"/>
      <c r="K22"/>
      <c r="L22"/>
      <c r="M22"/>
      <c r="N22"/>
      <c r="O22"/>
      <c r="P22"/>
      <c r="Q22"/>
      <c r="R22"/>
      <c r="S22" s="112"/>
      <c r="T22" s="112"/>
      <c r="U22" s="112"/>
      <c r="V22" s="112"/>
      <c r="W22" s="112"/>
      <c r="X22" s="112"/>
      <c r="Y22" s="112"/>
      <c r="Z22" s="112"/>
    </row>
    <row r="23" spans="1:26" ht="18.75">
      <c r="A23" s="111" t="s">
        <v>225</v>
      </c>
      <c r="B23" s="114"/>
      <c r="C23" s="112"/>
      <c r="D23" s="112"/>
      <c r="E23" s="112"/>
      <c r="F23" s="112"/>
      <c r="G23" s="112"/>
      <c r="H23" s="115"/>
      <c r="I23"/>
      <c r="J23"/>
      <c r="K23"/>
      <c r="L23"/>
      <c r="M23"/>
      <c r="N23"/>
      <c r="O23"/>
      <c r="P23"/>
      <c r="Q23"/>
      <c r="R23"/>
      <c r="S23" s="112"/>
      <c r="T23" s="112"/>
      <c r="U23" s="112"/>
      <c r="V23" s="112"/>
      <c r="W23" s="112"/>
      <c r="X23" s="112"/>
      <c r="Y23" s="112"/>
      <c r="Z23" s="112"/>
    </row>
    <row r="24" spans="1:26" ht="18.75">
      <c r="A24" s="112" t="s">
        <v>220</v>
      </c>
      <c r="B24" s="114">
        <v>11</v>
      </c>
      <c r="C24" s="112">
        <v>11</v>
      </c>
      <c r="D24" s="112">
        <v>12</v>
      </c>
      <c r="E24" s="112">
        <v>8</v>
      </c>
      <c r="F24" s="114">
        <v>13</v>
      </c>
      <c r="G24" s="112"/>
      <c r="H24" s="115">
        <v>6</v>
      </c>
      <c r="I24"/>
      <c r="J24"/>
      <c r="K24"/>
      <c r="L24"/>
      <c r="M24"/>
      <c r="N24"/>
      <c r="O24"/>
      <c r="P24"/>
      <c r="Q24"/>
      <c r="R24"/>
      <c r="S24" s="112"/>
      <c r="T24" s="112"/>
      <c r="U24" s="112"/>
      <c r="V24" s="112"/>
      <c r="W24" s="112"/>
      <c r="X24" s="112"/>
      <c r="Y24" s="112"/>
      <c r="Z24" s="112"/>
    </row>
    <row r="25" spans="1:26" ht="18.75">
      <c r="A25" s="112" t="s">
        <v>221</v>
      </c>
      <c r="B25" s="114">
        <v>11</v>
      </c>
      <c r="C25" s="112">
        <v>10</v>
      </c>
      <c r="D25" s="112">
        <v>15</v>
      </c>
      <c r="E25" s="112">
        <v>8</v>
      </c>
      <c r="F25" s="112">
        <v>11</v>
      </c>
      <c r="G25" s="112"/>
      <c r="H25" s="115">
        <v>15</v>
      </c>
      <c r="I25"/>
      <c r="J25"/>
      <c r="K25"/>
      <c r="L25"/>
      <c r="M25"/>
      <c r="N25"/>
      <c r="O25"/>
      <c r="P25"/>
      <c r="Q25"/>
      <c r="R25"/>
      <c r="S25" s="112"/>
      <c r="T25" s="112"/>
      <c r="U25" s="112"/>
      <c r="V25" s="112"/>
      <c r="W25" s="112"/>
      <c r="X25" s="112"/>
      <c r="Y25" s="112"/>
      <c r="Z25" s="112"/>
    </row>
    <row r="26" spans="1:26" ht="18.75">
      <c r="A26" s="112" t="s">
        <v>222</v>
      </c>
      <c r="B26" s="114">
        <v>24</v>
      </c>
      <c r="C26" s="115">
        <v>22</v>
      </c>
      <c r="D26" s="112">
        <v>26</v>
      </c>
      <c r="E26" s="112">
        <v>15</v>
      </c>
      <c r="F26" s="112">
        <v>22</v>
      </c>
      <c r="G26" s="112"/>
      <c r="H26" s="115">
        <v>30</v>
      </c>
      <c r="I26"/>
      <c r="J26"/>
      <c r="K26"/>
      <c r="L26"/>
      <c r="M26"/>
      <c r="N26"/>
      <c r="O26"/>
      <c r="P26"/>
      <c r="Q26"/>
      <c r="R26"/>
      <c r="S26" s="112"/>
      <c r="T26" s="112"/>
      <c r="U26" s="112"/>
      <c r="V26" s="112"/>
      <c r="W26" s="112"/>
      <c r="X26" s="112"/>
      <c r="Y26" s="112"/>
      <c r="Z26" s="112"/>
    </row>
    <row r="27" spans="1:26" ht="18.75">
      <c r="A27" s="112" t="s">
        <v>223</v>
      </c>
      <c r="B27" s="114">
        <v>50</v>
      </c>
      <c r="C27" s="112">
        <v>51</v>
      </c>
      <c r="D27" s="112">
        <v>46</v>
      </c>
      <c r="E27" s="112">
        <v>66</v>
      </c>
      <c r="F27" s="112">
        <v>52</v>
      </c>
      <c r="G27" s="112"/>
      <c r="H27" s="115">
        <v>45</v>
      </c>
      <c r="I27"/>
      <c r="J27"/>
      <c r="K27"/>
      <c r="L27"/>
      <c r="M27"/>
      <c r="N27"/>
      <c r="O27"/>
      <c r="P27"/>
      <c r="Q27"/>
      <c r="R27"/>
      <c r="S27" s="112"/>
      <c r="T27" s="112"/>
      <c r="U27" s="112"/>
      <c r="V27" s="112"/>
      <c r="W27" s="112"/>
      <c r="X27" s="112"/>
      <c r="Y27" s="112"/>
      <c r="Z27" s="112"/>
    </row>
    <row r="28" spans="1:26" ht="18.75">
      <c r="A28" s="112" t="s">
        <v>216</v>
      </c>
      <c r="B28" s="114">
        <v>5</v>
      </c>
      <c r="C28" s="112">
        <v>5</v>
      </c>
      <c r="D28" s="112">
        <v>1</v>
      </c>
      <c r="E28" s="112">
        <v>3</v>
      </c>
      <c r="F28" s="114">
        <v>2</v>
      </c>
      <c r="G28" s="112"/>
      <c r="H28" s="115"/>
      <c r="I28"/>
      <c r="J28"/>
      <c r="K28"/>
      <c r="L28"/>
      <c r="M28" s="112"/>
      <c r="N28" s="112"/>
      <c r="O28" s="112"/>
      <c r="P28" s="112"/>
      <c r="Q28" s="112"/>
      <c r="R28" s="112"/>
      <c r="S28" s="112"/>
      <c r="T28" s="112"/>
      <c r="U28" s="112"/>
      <c r="V28" s="112"/>
      <c r="W28" s="112"/>
      <c r="X28" s="112"/>
      <c r="Y28" s="112"/>
      <c r="Z28" s="112"/>
    </row>
    <row r="29" spans="1:26" ht="18.75">
      <c r="A29" s="112"/>
      <c r="B29" s="114"/>
      <c r="C29" s="112"/>
      <c r="D29" s="112"/>
      <c r="E29" s="112"/>
      <c r="F29" s="112"/>
      <c r="G29" s="112"/>
      <c r="H29" s="115"/>
      <c r="I29"/>
      <c r="J29"/>
      <c r="K29"/>
      <c r="L29"/>
      <c r="M29" s="112"/>
      <c r="N29" s="112"/>
      <c r="O29" s="112"/>
      <c r="P29" s="112"/>
      <c r="Q29" s="112"/>
      <c r="R29" s="112"/>
      <c r="S29" s="112"/>
      <c r="T29" s="112"/>
      <c r="U29" s="112"/>
      <c r="V29" s="112"/>
      <c r="W29" s="112"/>
      <c r="X29" s="112"/>
      <c r="Y29" s="112"/>
      <c r="Z29" s="112"/>
    </row>
    <row r="30" spans="1:26" ht="18.75">
      <c r="A30" s="112" t="s">
        <v>226</v>
      </c>
      <c r="B30" s="114"/>
      <c r="C30" s="112"/>
      <c r="D30" s="112"/>
      <c r="E30" s="112"/>
      <c r="F30" s="112"/>
      <c r="G30" s="112"/>
      <c r="H30" s="115"/>
      <c r="I30"/>
      <c r="J30" s="114"/>
      <c r="K30" s="114"/>
      <c r="L30" s="112"/>
      <c r="M30" s="112"/>
      <c r="N30" s="112"/>
      <c r="O30" s="112"/>
      <c r="P30" s="112"/>
      <c r="Q30" s="112"/>
      <c r="R30" s="112"/>
      <c r="S30" s="112"/>
      <c r="T30" s="112"/>
      <c r="U30" s="112"/>
      <c r="V30" s="112"/>
      <c r="W30" s="112"/>
      <c r="X30" s="112"/>
      <c r="Y30" s="112"/>
      <c r="Z30" s="112"/>
    </row>
    <row r="31" spans="1:26" ht="18.75">
      <c r="A31" s="111" t="s">
        <v>227</v>
      </c>
      <c r="B31" s="114"/>
      <c r="C31" s="112"/>
      <c r="D31" s="112"/>
      <c r="E31" s="112"/>
      <c r="F31" s="112"/>
      <c r="G31" s="112"/>
      <c r="H31" s="115"/>
      <c r="I31"/>
      <c r="J31" s="114"/>
      <c r="K31" s="114"/>
      <c r="L31" s="112"/>
      <c r="M31" s="112"/>
      <c r="N31" s="112"/>
      <c r="O31" s="112"/>
      <c r="P31" s="112"/>
      <c r="Q31" s="112"/>
      <c r="R31" s="112"/>
      <c r="S31" s="112"/>
      <c r="T31" s="112"/>
      <c r="U31" s="112"/>
      <c r="V31" s="112"/>
      <c r="W31" s="112"/>
      <c r="X31" s="112"/>
      <c r="Y31" s="112"/>
      <c r="Z31" s="112"/>
    </row>
    <row r="32" spans="1:26" ht="18.75">
      <c r="A32" s="112" t="s">
        <v>220</v>
      </c>
      <c r="B32" s="114">
        <v>16</v>
      </c>
      <c r="C32" s="112">
        <v>18</v>
      </c>
      <c r="D32" s="112">
        <v>20</v>
      </c>
      <c r="E32" s="112">
        <v>10</v>
      </c>
      <c r="F32" s="112">
        <v>21</v>
      </c>
      <c r="G32" s="112"/>
      <c r="H32" s="115"/>
      <c r="I32"/>
      <c r="J32" s="114"/>
      <c r="K32"/>
      <c r="L32"/>
      <c r="M32"/>
      <c r="N32"/>
      <c r="O32"/>
      <c r="P32"/>
      <c r="Q32"/>
      <c r="R32"/>
      <c r="S32"/>
      <c r="T32" s="112"/>
      <c r="U32" s="112"/>
      <c r="V32" s="112"/>
      <c r="W32" s="112"/>
      <c r="X32" s="112"/>
      <c r="Y32" s="112"/>
      <c r="Z32" s="112"/>
    </row>
    <row r="33" spans="1:26" ht="18.75">
      <c r="A33" s="112" t="s">
        <v>221</v>
      </c>
      <c r="B33" s="114">
        <v>19</v>
      </c>
      <c r="C33" s="112">
        <v>22</v>
      </c>
      <c r="D33" s="112">
        <v>21</v>
      </c>
      <c r="E33" s="112">
        <v>14</v>
      </c>
      <c r="F33" s="112">
        <v>18</v>
      </c>
      <c r="G33" s="112"/>
      <c r="H33" s="115"/>
      <c r="I33"/>
      <c r="J33" s="114"/>
      <c r="K33"/>
      <c r="L33"/>
      <c r="M33"/>
      <c r="N33"/>
      <c r="O33"/>
      <c r="P33"/>
      <c r="Q33"/>
      <c r="R33"/>
      <c r="S33"/>
      <c r="T33" s="112"/>
      <c r="U33" s="112"/>
      <c r="V33" s="112"/>
      <c r="W33" s="112"/>
      <c r="X33" s="112"/>
      <c r="Y33" s="112"/>
      <c r="Z33" s="112"/>
    </row>
    <row r="34" spans="1:26" ht="18.75">
      <c r="A34" s="112" t="s">
        <v>222</v>
      </c>
      <c r="B34" s="114">
        <v>26</v>
      </c>
      <c r="C34" s="112">
        <v>22</v>
      </c>
      <c r="D34" s="112">
        <v>25</v>
      </c>
      <c r="E34" s="112">
        <v>17</v>
      </c>
      <c r="F34" s="112">
        <v>24</v>
      </c>
      <c r="G34" s="112"/>
      <c r="H34" s="115"/>
      <c r="I34"/>
      <c r="J34" s="114"/>
      <c r="K34"/>
      <c r="L34"/>
      <c r="M34"/>
      <c r="N34"/>
      <c r="O34"/>
      <c r="P34"/>
      <c r="Q34"/>
      <c r="R34"/>
      <c r="S34"/>
      <c r="T34" s="112"/>
      <c r="U34" s="112"/>
      <c r="V34" s="112"/>
      <c r="W34" s="112"/>
      <c r="X34" s="112"/>
      <c r="Y34" s="112"/>
      <c r="Z34" s="112"/>
    </row>
    <row r="35" spans="1:26" ht="18.75">
      <c r="A35" s="112" t="s">
        <v>223</v>
      </c>
      <c r="B35" s="114">
        <v>35</v>
      </c>
      <c r="C35" s="112">
        <v>31</v>
      </c>
      <c r="D35" s="112">
        <v>33</v>
      </c>
      <c r="E35" s="112">
        <v>55</v>
      </c>
      <c r="F35" s="112">
        <v>36</v>
      </c>
      <c r="G35" s="112"/>
      <c r="H35" s="115"/>
      <c r="I35"/>
      <c r="J35" s="114"/>
      <c r="K35"/>
      <c r="L35"/>
      <c r="M35"/>
      <c r="N35"/>
      <c r="O35"/>
      <c r="P35"/>
      <c r="Q35"/>
      <c r="R35"/>
      <c r="S35"/>
      <c r="T35" s="112"/>
      <c r="U35" s="112"/>
      <c r="V35" s="112"/>
      <c r="W35" s="112"/>
      <c r="X35" s="112"/>
      <c r="Y35" s="112"/>
      <c r="Z35" s="112"/>
    </row>
    <row r="36" spans="1:26" ht="18.75">
      <c r="A36" s="112" t="s">
        <v>216</v>
      </c>
      <c r="B36" s="114">
        <v>4</v>
      </c>
      <c r="C36" s="112">
        <v>6</v>
      </c>
      <c r="D36" s="112">
        <v>2</v>
      </c>
      <c r="E36" s="112">
        <v>4</v>
      </c>
      <c r="F36" s="112">
        <v>1</v>
      </c>
      <c r="G36" s="112"/>
      <c r="H36" s="115"/>
      <c r="I36"/>
      <c r="J36" s="114"/>
      <c r="K36"/>
      <c r="L36"/>
      <c r="M36"/>
      <c r="N36"/>
      <c r="O36"/>
      <c r="P36"/>
      <c r="Q36"/>
      <c r="R36"/>
      <c r="S36"/>
      <c r="T36" s="112"/>
      <c r="U36" s="112"/>
      <c r="V36" s="112"/>
      <c r="W36" s="112"/>
      <c r="X36" s="112"/>
      <c r="Y36" s="112"/>
      <c r="Z36" s="112"/>
    </row>
    <row r="37" spans="1:26" ht="18.75">
      <c r="A37"/>
      <c r="B37"/>
      <c r="C37"/>
      <c r="D37"/>
      <c r="E37"/>
      <c r="F37"/>
      <c r="G37"/>
      <c r="H37" s="115"/>
      <c r="I37"/>
      <c r="J37" s="114"/>
      <c r="K37"/>
      <c r="L37"/>
      <c r="M37"/>
      <c r="N37"/>
      <c r="O37"/>
      <c r="P37"/>
      <c r="Q37"/>
      <c r="R37"/>
      <c r="S37"/>
      <c r="T37" s="112"/>
      <c r="U37" s="112"/>
      <c r="V37" s="112"/>
      <c r="W37" s="112"/>
      <c r="X37" s="112"/>
      <c r="Y37" s="112"/>
      <c r="Z37" s="112"/>
    </row>
    <row r="38" spans="1:26" ht="18.75">
      <c r="A38" s="117" t="s">
        <v>228</v>
      </c>
      <c r="B38" s="114"/>
      <c r="C38" s="112"/>
      <c r="D38" s="112"/>
      <c r="E38" s="112"/>
      <c r="F38" s="112"/>
      <c r="G38" s="112"/>
      <c r="H38" s="115"/>
      <c r="I38"/>
      <c r="J38" s="114"/>
      <c r="K38"/>
      <c r="L38"/>
      <c r="M38"/>
      <c r="N38"/>
      <c r="O38"/>
      <c r="P38"/>
      <c r="Q38"/>
      <c r="R38"/>
      <c r="S38"/>
      <c r="T38" s="112"/>
      <c r="U38" s="112"/>
      <c r="V38" s="112"/>
      <c r="W38" s="112"/>
      <c r="X38" s="112"/>
      <c r="Y38" s="112"/>
      <c r="Z38" s="112"/>
    </row>
    <row r="39" spans="1:26" ht="18.75">
      <c r="A39" s="118" t="s">
        <v>229</v>
      </c>
      <c r="B39" s="114"/>
      <c r="C39" s="112"/>
      <c r="D39" s="112"/>
      <c r="E39" s="112"/>
      <c r="F39" s="112"/>
      <c r="G39"/>
      <c r="H39" s="115"/>
      <c r="I39"/>
      <c r="J39" s="114"/>
      <c r="K39"/>
      <c r="L39"/>
      <c r="M39"/>
      <c r="N39"/>
      <c r="O39"/>
      <c r="P39"/>
      <c r="Q39"/>
      <c r="R39"/>
      <c r="S39"/>
      <c r="T39" s="112"/>
      <c r="U39" s="112"/>
      <c r="V39" s="112"/>
      <c r="W39" s="112"/>
      <c r="X39" s="112"/>
      <c r="Y39" s="112"/>
      <c r="Z39" s="112"/>
    </row>
    <row r="40" spans="1:26" ht="18.75">
      <c r="A40" s="112" t="s">
        <v>220</v>
      </c>
      <c r="B40" s="114"/>
      <c r="C40" s="112"/>
      <c r="D40" s="112">
        <v>32</v>
      </c>
      <c r="E40" s="112"/>
      <c r="F40" s="112"/>
      <c r="G40" s="115">
        <v>37</v>
      </c>
      <c r="H40" s="115"/>
      <c r="I40"/>
      <c r="J40" s="114"/>
      <c r="K40"/>
      <c r="L40"/>
      <c r="M40"/>
      <c r="N40"/>
      <c r="O40"/>
      <c r="P40"/>
      <c r="Q40"/>
      <c r="R40"/>
      <c r="S40"/>
      <c r="T40" s="112"/>
      <c r="U40" s="112"/>
      <c r="V40" s="112"/>
      <c r="W40" s="112"/>
      <c r="X40" s="112"/>
      <c r="Y40" s="112"/>
      <c r="Z40" s="112"/>
    </row>
    <row r="41" spans="1:26" ht="18.75">
      <c r="A41" s="112" t="s">
        <v>221</v>
      </c>
      <c r="B41" s="114"/>
      <c r="C41" s="112"/>
      <c r="D41" s="112">
        <v>22</v>
      </c>
      <c r="E41" s="112"/>
      <c r="F41" s="112"/>
      <c r="G41" s="115">
        <v>23</v>
      </c>
      <c r="H41" s="115"/>
      <c r="I41"/>
      <c r="J41" s="114"/>
      <c r="K41" s="114"/>
      <c r="L41" s="112"/>
      <c r="M41" s="112"/>
      <c r="N41" s="112"/>
      <c r="O41" s="112"/>
      <c r="P41" s="112"/>
      <c r="Q41" s="112"/>
      <c r="R41" s="112"/>
      <c r="S41" s="112"/>
      <c r="T41" s="112"/>
      <c r="U41" s="112"/>
      <c r="V41" s="112"/>
      <c r="W41" s="112"/>
      <c r="X41" s="112"/>
      <c r="Y41" s="112"/>
      <c r="Z41" s="112"/>
    </row>
    <row r="42" spans="1:26" ht="18.75">
      <c r="A42" s="112" t="s">
        <v>222</v>
      </c>
      <c r="B42" s="114"/>
      <c r="C42" s="112"/>
      <c r="D42" s="112">
        <v>21</v>
      </c>
      <c r="E42" s="112"/>
      <c r="F42" s="112"/>
      <c r="G42" s="112">
        <v>15</v>
      </c>
      <c r="H42" s="115"/>
      <c r="I42"/>
      <c r="J42" s="114"/>
      <c r="K42" s="114"/>
      <c r="L42" s="112"/>
      <c r="M42" s="112"/>
      <c r="N42" s="112"/>
      <c r="O42" s="112"/>
      <c r="P42" s="112"/>
      <c r="Q42" s="112"/>
      <c r="R42" s="112"/>
      <c r="S42" s="112"/>
      <c r="T42" s="112"/>
      <c r="U42" s="112"/>
      <c r="V42" s="112"/>
      <c r="W42" s="112"/>
      <c r="X42" s="112"/>
      <c r="Y42" s="112"/>
      <c r="Z42" s="112"/>
    </row>
    <row r="43" spans="1:26" ht="18.75">
      <c r="A43" s="112" t="s">
        <v>223</v>
      </c>
      <c r="B43" s="114"/>
      <c r="C43" s="112"/>
      <c r="D43" s="112">
        <v>23</v>
      </c>
      <c r="E43" s="112"/>
      <c r="F43" s="112"/>
      <c r="G43" s="112">
        <v>21</v>
      </c>
      <c r="H43" s="115"/>
      <c r="I43"/>
      <c r="J43" s="112"/>
      <c r="K43" s="112"/>
      <c r="L43" s="112"/>
      <c r="M43" s="112"/>
      <c r="N43" s="112"/>
      <c r="O43" s="112"/>
      <c r="P43" s="112"/>
      <c r="Q43" s="112"/>
      <c r="R43" s="112"/>
      <c r="S43" s="112"/>
      <c r="T43" s="112"/>
      <c r="U43" s="112"/>
      <c r="V43" s="112"/>
      <c r="W43" s="112"/>
      <c r="X43" s="112"/>
      <c r="Y43" s="112"/>
      <c r="Z43" s="112"/>
    </row>
    <row r="44" spans="1:26" ht="18.75">
      <c r="A44" s="112" t="s">
        <v>216</v>
      </c>
      <c r="B44" s="114"/>
      <c r="C44" s="112"/>
      <c r="D44" s="112">
        <v>1</v>
      </c>
      <c r="E44" s="112"/>
      <c r="F44" s="112"/>
      <c r="G44" s="112">
        <v>4.5</v>
      </c>
      <c r="H44" s="115"/>
      <c r="I44"/>
      <c r="J44" s="112"/>
      <c r="K44" s="112"/>
      <c r="L44" s="112"/>
      <c r="M44" s="112"/>
      <c r="N44" s="112"/>
      <c r="O44" s="112"/>
      <c r="P44" s="112"/>
      <c r="Q44" s="112"/>
      <c r="R44" s="112"/>
      <c r="S44" s="112"/>
      <c r="T44" s="112"/>
      <c r="U44" s="112"/>
      <c r="V44" s="112"/>
      <c r="W44" s="112"/>
      <c r="X44" s="112"/>
      <c r="Y44" s="112"/>
      <c r="Z44" s="112"/>
    </row>
    <row r="45" spans="1:26" ht="18.75">
      <c r="A45"/>
      <c r="B45"/>
      <c r="C45"/>
      <c r="D45"/>
      <c r="E45"/>
      <c r="F45"/>
      <c r="G45"/>
      <c r="H45" s="115"/>
      <c r="I45"/>
      <c r="J45" s="112"/>
      <c r="K45" s="112"/>
      <c r="L45" s="112"/>
      <c r="M45" s="112"/>
      <c r="N45" s="112"/>
      <c r="O45" s="112"/>
      <c r="P45" s="112"/>
      <c r="Q45" s="112"/>
      <c r="R45" s="112"/>
      <c r="S45" s="112"/>
      <c r="T45" s="112"/>
      <c r="U45" s="112"/>
      <c r="V45" s="112"/>
      <c r="W45" s="112"/>
      <c r="X45" s="112"/>
      <c r="Y45" s="112"/>
      <c r="Z45" s="112"/>
    </row>
    <row r="46" spans="1:26" ht="18.75">
      <c r="A46" s="112" t="s">
        <v>230</v>
      </c>
      <c r="B46" s="114"/>
      <c r="C46" s="112"/>
      <c r="D46"/>
      <c r="E46"/>
      <c r="F46"/>
      <c r="G46"/>
      <c r="H46" s="115"/>
      <c r="I46"/>
      <c r="J46" s="112"/>
      <c r="K46" s="112"/>
      <c r="L46" s="112"/>
      <c r="M46" s="112"/>
      <c r="N46" s="112"/>
      <c r="O46" s="112"/>
      <c r="P46" s="112"/>
      <c r="Q46" s="112"/>
      <c r="R46" s="112"/>
      <c r="S46" s="112"/>
      <c r="T46" s="112"/>
      <c r="U46" s="112"/>
      <c r="V46" s="112"/>
      <c r="W46" s="112"/>
      <c r="X46" s="112"/>
      <c r="Y46" s="112"/>
      <c r="Z46" s="112"/>
    </row>
    <row r="47" spans="1:26" ht="18.75">
      <c r="A47" s="111" t="s">
        <v>231</v>
      </c>
      <c r="B47" s="114"/>
      <c r="C47" s="119"/>
      <c r="D47"/>
      <c r="E47"/>
      <c r="F47"/>
      <c r="G47"/>
      <c r="H47" s="115"/>
      <c r="I47"/>
      <c r="J47" s="112"/>
      <c r="K47" s="112"/>
      <c r="L47" s="112"/>
      <c r="M47" s="112"/>
      <c r="N47" s="112"/>
      <c r="O47" s="112"/>
      <c r="P47" s="112"/>
      <c r="Q47" s="112"/>
      <c r="R47" s="112"/>
      <c r="S47" s="112"/>
      <c r="T47" s="112"/>
      <c r="U47" s="112"/>
      <c r="V47" s="112"/>
      <c r="W47" s="112"/>
      <c r="X47" s="112"/>
      <c r="Y47" s="112"/>
      <c r="Z47" s="112"/>
    </row>
    <row r="48" spans="1:26" ht="18.75">
      <c r="A48" s="112" t="s">
        <v>220</v>
      </c>
      <c r="B48" s="114"/>
      <c r="C48" s="112">
        <v>53</v>
      </c>
      <c r="D48"/>
      <c r="E48"/>
      <c r="F48"/>
      <c r="G48"/>
      <c r="H48" s="115"/>
      <c r="I48"/>
      <c r="J48" s="112"/>
      <c r="K48" s="112"/>
      <c r="L48" s="112"/>
      <c r="M48" s="112"/>
      <c r="N48" s="112"/>
      <c r="O48" s="112"/>
      <c r="P48" s="112"/>
      <c r="Q48" s="112"/>
      <c r="R48" s="112"/>
      <c r="S48" s="112"/>
      <c r="T48" s="112"/>
      <c r="U48" s="112"/>
      <c r="V48" s="112"/>
      <c r="W48" s="112"/>
      <c r="X48" s="112"/>
      <c r="Y48" s="112"/>
      <c r="Z48" s="112"/>
    </row>
    <row r="49" spans="1:26" ht="18.75">
      <c r="A49" s="112" t="s">
        <v>221</v>
      </c>
      <c r="B49" s="114"/>
      <c r="C49" s="112">
        <v>19</v>
      </c>
      <c r="D49"/>
      <c r="E49"/>
      <c r="F49"/>
      <c r="G49"/>
      <c r="H49" s="115"/>
      <c r="I49"/>
      <c r="J49" s="112"/>
      <c r="K49" s="112"/>
      <c r="L49" s="112"/>
      <c r="M49" s="112"/>
      <c r="N49" s="112"/>
      <c r="O49" s="112"/>
      <c r="P49" s="112"/>
      <c r="Q49" s="112"/>
      <c r="R49" s="112"/>
      <c r="S49" s="112"/>
      <c r="T49" s="112"/>
      <c r="U49" s="112"/>
      <c r="V49" s="112"/>
      <c r="W49" s="112"/>
      <c r="X49" s="112"/>
      <c r="Y49" s="112"/>
      <c r="Z49" s="112"/>
    </row>
    <row r="50" spans="1:26" ht="18.75">
      <c r="A50" s="112" t="s">
        <v>222</v>
      </c>
      <c r="B50" s="114"/>
      <c r="C50" s="112">
        <v>11</v>
      </c>
      <c r="D50"/>
      <c r="E50"/>
      <c r="F50"/>
      <c r="G50"/>
      <c r="H50" s="115"/>
      <c r="I50"/>
      <c r="J50" s="112"/>
      <c r="K50" s="112"/>
      <c r="L50" s="112"/>
      <c r="M50" s="112"/>
      <c r="N50" s="112"/>
      <c r="O50" s="112"/>
      <c r="P50" s="112"/>
      <c r="Q50" s="112"/>
      <c r="R50" s="112"/>
      <c r="S50" s="112"/>
      <c r="T50" s="112"/>
      <c r="U50" s="112"/>
      <c r="V50" s="112"/>
      <c r="W50" s="112"/>
      <c r="X50" s="112"/>
      <c r="Y50" s="112"/>
      <c r="Z50" s="112"/>
    </row>
    <row r="51" spans="1:26" ht="18.75">
      <c r="A51" s="112" t="s">
        <v>223</v>
      </c>
      <c r="B51" s="114"/>
      <c r="C51" s="112">
        <v>6</v>
      </c>
      <c r="D51"/>
      <c r="E51"/>
      <c r="F51"/>
      <c r="G51"/>
      <c r="H51" s="115"/>
      <c r="I51"/>
      <c r="J51" s="112"/>
      <c r="K51" s="112"/>
      <c r="L51" s="112"/>
      <c r="M51" s="112"/>
      <c r="N51" s="112"/>
      <c r="O51" s="112"/>
      <c r="P51" s="112"/>
      <c r="Q51" s="112"/>
      <c r="R51" s="112"/>
      <c r="S51" s="112"/>
      <c r="T51" s="112"/>
      <c r="U51" s="112"/>
      <c r="V51" s="112"/>
      <c r="W51" s="112"/>
      <c r="X51" s="112"/>
      <c r="Y51" s="112"/>
      <c r="Z51" s="112"/>
    </row>
    <row r="52" spans="1:26" ht="18.75">
      <c r="A52" s="112" t="s">
        <v>216</v>
      </c>
      <c r="B52" s="114"/>
      <c r="C52" s="112">
        <v>11</v>
      </c>
      <c r="D52"/>
      <c r="E52"/>
      <c r="F52"/>
      <c r="G52"/>
      <c r="H52" s="115"/>
      <c r="I52"/>
      <c r="J52" s="112"/>
      <c r="K52" s="112"/>
      <c r="L52" s="112"/>
      <c r="M52" s="112"/>
      <c r="N52" s="112"/>
      <c r="O52" s="112"/>
      <c r="P52" s="112"/>
      <c r="Q52" s="112"/>
      <c r="R52" s="112"/>
      <c r="S52" s="112"/>
      <c r="T52" s="112"/>
      <c r="U52" s="112"/>
      <c r="V52" s="112"/>
      <c r="W52" s="112"/>
      <c r="X52" s="112"/>
      <c r="Y52" s="112"/>
      <c r="Z52" s="112"/>
    </row>
    <row r="53" spans="1:26" ht="18.75">
      <c r="A53"/>
      <c r="B53"/>
      <c r="C53"/>
      <c r="D53"/>
      <c r="E53"/>
      <c r="F53"/>
      <c r="G53"/>
      <c r="H53" s="115"/>
      <c r="I53"/>
      <c r="J53" s="112"/>
      <c r="K53" s="112"/>
      <c r="L53" s="112"/>
      <c r="M53" s="112"/>
      <c r="N53" s="112"/>
      <c r="O53" s="112"/>
      <c r="P53" s="112"/>
      <c r="Q53" s="112"/>
      <c r="R53" s="112"/>
      <c r="S53" s="112"/>
      <c r="T53" s="112"/>
      <c r="U53" s="112"/>
      <c r="V53" s="112"/>
      <c r="W53" s="112"/>
      <c r="X53" s="112"/>
      <c r="Y53" s="112"/>
      <c r="Z53" s="112"/>
    </row>
    <row r="54" spans="1:26" ht="18.75">
      <c r="A54" s="112" t="s">
        <v>232</v>
      </c>
      <c r="B54" s="114"/>
      <c r="C54" s="112"/>
      <c r="D54" s="112"/>
      <c r="E54" s="112"/>
      <c r="F54" s="112"/>
      <c r="G54" s="112"/>
      <c r="H54" s="115"/>
      <c r="I54"/>
      <c r="J54" s="112"/>
      <c r="K54" s="112"/>
      <c r="L54" s="112"/>
      <c r="M54" s="112"/>
      <c r="N54" s="112"/>
      <c r="O54" s="112"/>
      <c r="P54" s="112"/>
      <c r="Q54" s="112"/>
      <c r="R54" s="112"/>
      <c r="S54" s="112"/>
      <c r="T54" s="112"/>
      <c r="U54" s="112"/>
      <c r="V54" s="112"/>
      <c r="W54" s="112"/>
      <c r="X54" s="112"/>
      <c r="Y54" s="112"/>
      <c r="Z54" s="112"/>
    </row>
    <row r="55" spans="1:26" ht="18.75">
      <c r="A55" s="111" t="s">
        <v>233</v>
      </c>
      <c r="B55" s="114"/>
      <c r="C55" s="112"/>
      <c r="D55" s="112"/>
      <c r="E55" s="112"/>
      <c r="F55" s="112"/>
      <c r="G55" s="112"/>
      <c r="H55" s="115"/>
      <c r="I55"/>
      <c r="J55" s="112"/>
      <c r="K55" s="112"/>
      <c r="L55" s="112"/>
      <c r="M55" s="112"/>
      <c r="N55" s="112"/>
      <c r="O55" s="112"/>
      <c r="P55" s="112"/>
      <c r="Q55" s="112"/>
      <c r="R55" s="112"/>
      <c r="S55" s="112"/>
      <c r="T55" s="112"/>
      <c r="U55" s="112"/>
      <c r="V55" s="112"/>
      <c r="W55" s="112"/>
      <c r="X55" s="112"/>
      <c r="Y55" s="112"/>
      <c r="Z55" s="112"/>
    </row>
    <row r="56" spans="1:26" ht="18.75">
      <c r="A56" s="112" t="s">
        <v>234</v>
      </c>
      <c r="B56" s="114"/>
      <c r="C56" s="112"/>
      <c r="D56" s="112">
        <v>32</v>
      </c>
      <c r="E56" s="112"/>
      <c r="F56" s="112"/>
      <c r="G56" s="119"/>
      <c r="H56" s="115"/>
      <c r="I56"/>
      <c r="J56" s="112"/>
      <c r="K56" s="112"/>
      <c r="L56" s="112"/>
      <c r="M56" s="112"/>
      <c r="N56" s="112"/>
      <c r="O56" s="112"/>
      <c r="P56" s="112"/>
      <c r="Q56" s="112"/>
      <c r="R56" s="112"/>
      <c r="S56" s="112"/>
      <c r="T56" s="112"/>
      <c r="U56" s="112"/>
      <c r="V56" s="112"/>
      <c r="W56" s="112"/>
      <c r="X56" s="112"/>
      <c r="Y56" s="112"/>
      <c r="Z56" s="112"/>
    </row>
    <row r="57" spans="1:26" ht="18.75">
      <c r="A57" s="112" t="s">
        <v>235</v>
      </c>
      <c r="B57" s="114"/>
      <c r="C57" s="112"/>
      <c r="D57" s="112">
        <v>34</v>
      </c>
      <c r="E57" s="112"/>
      <c r="F57" s="112"/>
      <c r="G57" s="112"/>
      <c r="H57" s="115"/>
      <c r="I57"/>
      <c r="J57" s="112"/>
      <c r="K57" s="112"/>
      <c r="L57" s="112"/>
      <c r="M57" s="112"/>
      <c r="N57" s="112"/>
      <c r="O57" s="112"/>
      <c r="P57" s="112"/>
      <c r="Q57" s="112"/>
      <c r="R57" s="112"/>
      <c r="S57" s="112"/>
      <c r="T57" s="112"/>
      <c r="U57" s="112"/>
      <c r="V57" s="112"/>
      <c r="W57" s="112"/>
      <c r="X57" s="112"/>
      <c r="Y57" s="112"/>
      <c r="Z57" s="112"/>
    </row>
    <row r="58" spans="1:26" ht="18.75">
      <c r="A58" s="115" t="s">
        <v>236</v>
      </c>
      <c r="B58" s="114"/>
      <c r="C58" s="112"/>
      <c r="D58" s="112">
        <v>19</v>
      </c>
      <c r="E58" s="112"/>
      <c r="F58" s="112"/>
      <c r="G58" s="112"/>
      <c r="H58" s="115"/>
      <c r="I58" s="114"/>
      <c r="J58" s="112"/>
      <c r="K58" s="112"/>
      <c r="L58" s="112"/>
      <c r="M58" s="112"/>
      <c r="N58" s="112"/>
      <c r="O58" s="112"/>
      <c r="P58" s="112"/>
      <c r="Q58" s="112"/>
      <c r="R58" s="112"/>
      <c r="S58" s="112"/>
      <c r="T58" s="112"/>
      <c r="U58" s="112"/>
      <c r="V58" s="112"/>
      <c r="W58" s="112"/>
      <c r="X58" s="112"/>
      <c r="Y58" s="112"/>
      <c r="Z58" s="112"/>
    </row>
    <row r="59" spans="1:26" ht="18.75">
      <c r="A59" s="112" t="s">
        <v>237</v>
      </c>
      <c r="B59" s="114"/>
      <c r="C59" s="112"/>
      <c r="D59" s="112">
        <v>11</v>
      </c>
      <c r="E59" s="112"/>
      <c r="F59" s="112"/>
      <c r="G59" s="112"/>
      <c r="H59" s="115"/>
      <c r="I59" s="114"/>
      <c r="J59" s="112"/>
      <c r="K59" s="112"/>
      <c r="L59" s="112"/>
      <c r="M59" s="112"/>
      <c r="N59" s="112"/>
      <c r="O59" s="112"/>
      <c r="P59" s="112"/>
      <c r="Q59" s="112"/>
      <c r="R59" s="112"/>
      <c r="S59" s="112"/>
      <c r="T59" s="112"/>
      <c r="U59" s="112"/>
      <c r="V59" s="112"/>
      <c r="W59" s="112"/>
      <c r="X59" s="112"/>
      <c r="Y59" s="112"/>
      <c r="Z59" s="112"/>
    </row>
    <row r="60" spans="1:26" ht="18.75">
      <c r="A60" s="112" t="s">
        <v>216</v>
      </c>
      <c r="B60" s="114"/>
      <c r="C60" s="112"/>
      <c r="D60" s="112">
        <v>5</v>
      </c>
      <c r="E60" s="112"/>
      <c r="F60" s="112"/>
      <c r="H60" s="115"/>
      <c r="I60" s="114"/>
      <c r="J60" s="112"/>
      <c r="K60" s="112"/>
      <c r="L60" s="112"/>
      <c r="M60" s="112"/>
      <c r="N60" s="112"/>
      <c r="O60" s="112"/>
      <c r="P60" s="112"/>
      <c r="Q60" s="112"/>
      <c r="R60" s="112"/>
      <c r="S60" s="112"/>
      <c r="T60" s="112"/>
      <c r="U60" s="112"/>
      <c r="V60" s="112"/>
      <c r="W60" s="112"/>
      <c r="X60" s="112"/>
      <c r="Y60" s="112"/>
      <c r="Z60" s="112"/>
    </row>
    <row r="61" spans="1:26" ht="18.75">
      <c r="A61" s="112"/>
      <c r="B61" s="112"/>
      <c r="C61" s="112"/>
      <c r="D61" s="112"/>
      <c r="E61" s="112"/>
      <c r="F61" s="112"/>
      <c r="G61" s="112"/>
      <c r="H61" s="112"/>
      <c r="I61" s="114"/>
      <c r="J61" s="112"/>
      <c r="K61" s="112"/>
      <c r="L61" s="112"/>
      <c r="M61" s="112"/>
      <c r="N61" s="112"/>
      <c r="O61" s="112"/>
      <c r="P61" s="112"/>
      <c r="Q61" s="112"/>
      <c r="R61" s="112"/>
      <c r="S61" s="112"/>
      <c r="T61" s="112"/>
      <c r="U61" s="112"/>
      <c r="V61" s="112"/>
      <c r="W61" s="112"/>
      <c r="X61" s="112"/>
      <c r="Y61" s="112"/>
      <c r="Z61" s="112"/>
    </row>
    <row r="62" spans="1:26" ht="18.75">
      <c r="A62" s="120" t="s">
        <v>238</v>
      </c>
      <c r="B62" s="114"/>
      <c r="C62" s="114"/>
      <c r="D62" s="114"/>
      <c r="E62" s="114"/>
      <c r="F62" s="114"/>
      <c r="G62" s="112"/>
      <c r="H62" s="112"/>
      <c r="I62" s="114"/>
      <c r="J62" s="112"/>
      <c r="K62" s="112"/>
      <c r="L62" s="112"/>
      <c r="M62" s="112"/>
      <c r="N62" s="112"/>
      <c r="O62" s="112"/>
      <c r="P62" s="112"/>
      <c r="Q62" s="112"/>
      <c r="R62" s="112"/>
      <c r="S62" s="112"/>
      <c r="T62" s="112"/>
      <c r="U62" s="112"/>
      <c r="V62" s="112"/>
      <c r="W62" s="112"/>
      <c r="X62" s="112"/>
      <c r="Y62" s="112"/>
      <c r="Z62" s="112"/>
    </row>
    <row r="63" spans="1:26" ht="18.75">
      <c r="A63" s="114" t="s">
        <v>239</v>
      </c>
      <c r="B63" s="114"/>
      <c r="C63" s="114"/>
      <c r="D63" s="114"/>
      <c r="E63" s="114"/>
      <c r="F63" s="114"/>
      <c r="G63" s="112"/>
      <c r="H63" s="112"/>
      <c r="I63" s="114"/>
      <c r="J63" s="112"/>
      <c r="K63" s="112"/>
      <c r="L63" s="112"/>
      <c r="M63" s="112"/>
      <c r="N63" s="112"/>
      <c r="O63" s="112"/>
      <c r="P63" s="112"/>
      <c r="Q63" s="112"/>
      <c r="R63" s="112"/>
      <c r="S63" s="112"/>
      <c r="T63" s="112"/>
      <c r="U63" s="112"/>
      <c r="V63" s="112"/>
      <c r="W63" s="112"/>
      <c r="X63" s="112"/>
      <c r="Y63" s="112"/>
      <c r="Z63" s="112"/>
    </row>
    <row r="64" spans="1:26" ht="18.75">
      <c r="A64" s="114" t="s">
        <v>240</v>
      </c>
      <c r="B64" s="110" t="s">
        <v>241</v>
      </c>
      <c r="C64" s="110" t="s">
        <v>34</v>
      </c>
      <c r="D64" s="121"/>
      <c r="E64" s="121"/>
      <c r="F64" s="121"/>
      <c r="G64" s="112"/>
      <c r="H64" s="112"/>
      <c r="I64" s="114"/>
      <c r="J64" s="112"/>
      <c r="K64" s="112"/>
      <c r="L64" s="112"/>
      <c r="M64" s="112"/>
      <c r="N64" s="112"/>
      <c r="O64" s="112"/>
      <c r="P64" s="112"/>
      <c r="Q64" s="112"/>
      <c r="R64" s="112"/>
      <c r="S64" s="112"/>
      <c r="T64" s="112"/>
      <c r="U64" s="112"/>
      <c r="V64" s="112"/>
      <c r="W64" s="112"/>
      <c r="X64" s="112"/>
      <c r="Y64" s="112"/>
      <c r="Z64" s="112"/>
    </row>
    <row r="65" spans="1:26" ht="18.75">
      <c r="A65" s="114" t="s">
        <v>242</v>
      </c>
      <c r="B65" s="114">
        <v>35.1</v>
      </c>
      <c r="C65" s="114">
        <v>33.8</v>
      </c>
      <c r="D65" s="121"/>
      <c r="E65" s="114"/>
      <c r="F65" s="114"/>
      <c r="G65" s="112"/>
      <c r="H65" s="112"/>
      <c r="I65" s="114"/>
      <c r="J65" s="112"/>
      <c r="K65" s="112"/>
      <c r="L65" s="112"/>
      <c r="M65" s="112"/>
      <c r="N65" s="112"/>
      <c r="O65" s="112"/>
      <c r="P65" s="112"/>
      <c r="Q65" s="112"/>
      <c r="R65" s="112"/>
      <c r="S65" s="112"/>
      <c r="T65" s="112"/>
      <c r="U65" s="112"/>
      <c r="V65" s="112"/>
      <c r="W65" s="112"/>
      <c r="X65" s="112"/>
      <c r="Y65" s="112"/>
      <c r="Z65" s="112"/>
    </row>
    <row r="66" spans="1:26" ht="18.75">
      <c r="A66" s="114" t="s">
        <v>243</v>
      </c>
      <c r="B66" s="114">
        <v>9.7</v>
      </c>
      <c r="C66" s="114">
        <v>13.7</v>
      </c>
      <c r="D66" s="114"/>
      <c r="E66" s="114"/>
      <c r="F66" s="114"/>
      <c r="G66" s="112"/>
      <c r="H66" s="112"/>
      <c r="I66" s="114"/>
      <c r="J66" s="112"/>
      <c r="K66" s="112"/>
      <c r="L66" s="112"/>
      <c r="M66" s="112"/>
      <c r="N66" s="112"/>
      <c r="O66" s="112"/>
      <c r="P66" s="112"/>
      <c r="Q66" s="112"/>
      <c r="R66" s="112"/>
      <c r="S66" s="112"/>
      <c r="T66" s="112"/>
      <c r="U66" s="112"/>
      <c r="V66" s="112"/>
      <c r="W66" s="112"/>
      <c r="X66" s="112"/>
      <c r="Y66" s="112"/>
      <c r="Z66" s="112"/>
    </row>
    <row r="67" spans="1:26" ht="18.75">
      <c r="A67" s="114" t="s">
        <v>244</v>
      </c>
      <c r="B67" s="114">
        <v>19.9</v>
      </c>
      <c r="C67" s="114">
        <v>26.6</v>
      </c>
      <c r="D67" s="114"/>
      <c r="E67" s="114"/>
      <c r="F67" s="114"/>
      <c r="G67" s="112"/>
      <c r="H67" s="112"/>
      <c r="I67" s="114"/>
      <c r="J67"/>
      <c r="K67" s="112"/>
      <c r="L67" s="112"/>
      <c r="M67" s="112"/>
      <c r="N67" s="112"/>
      <c r="O67" s="112"/>
      <c r="P67" s="112"/>
      <c r="Q67" s="112"/>
      <c r="R67" s="112"/>
      <c r="S67" s="112"/>
      <c r="T67" s="112"/>
      <c r="U67" s="112"/>
      <c r="V67" s="112"/>
      <c r="W67" s="112"/>
      <c r="X67" s="112"/>
      <c r="Y67" s="112"/>
      <c r="Z67" s="112"/>
    </row>
    <row r="68" spans="1:26" ht="18.75">
      <c r="A68" s="114" t="s">
        <v>245</v>
      </c>
      <c r="B68" s="114">
        <v>32</v>
      </c>
      <c r="C68" s="114">
        <v>23</v>
      </c>
      <c r="D68" s="114"/>
      <c r="E68" s="114"/>
      <c r="F68" s="114"/>
      <c r="G68" s="112"/>
      <c r="H68" s="112"/>
      <c r="I68" s="114"/>
      <c r="J68" s="112"/>
      <c r="K68" s="112"/>
      <c r="L68" s="112"/>
      <c r="M68" s="112"/>
      <c r="N68" s="112"/>
      <c r="O68" s="112"/>
      <c r="P68" s="112"/>
      <c r="Q68" s="112"/>
      <c r="R68" s="112"/>
      <c r="S68" s="112"/>
      <c r="T68" s="112"/>
      <c r="U68" s="112"/>
      <c r="V68" s="112"/>
      <c r="W68" s="112"/>
      <c r="X68" s="112"/>
      <c r="Y68" s="112"/>
      <c r="Z68" s="112"/>
    </row>
    <row r="69" spans="1:26" ht="18.75">
      <c r="A69"/>
      <c r="B69"/>
      <c r="C69"/>
      <c r="D69"/>
      <c r="E69"/>
      <c r="F69"/>
      <c r="G69" s="112"/>
      <c r="H69" s="112"/>
      <c r="I69" s="114"/>
      <c r="J69" s="112"/>
      <c r="K69" s="112"/>
      <c r="L69" s="112"/>
      <c r="M69" s="112"/>
      <c r="N69" s="112"/>
      <c r="O69" s="112"/>
      <c r="P69" s="112"/>
      <c r="Q69" s="112"/>
      <c r="R69" s="112"/>
      <c r="S69" s="112"/>
      <c r="T69" s="112"/>
      <c r="U69" s="112"/>
      <c r="V69" s="112"/>
      <c r="W69" s="112"/>
      <c r="X69" s="112"/>
      <c r="Y69" s="112"/>
      <c r="Z69" s="112"/>
    </row>
    <row r="70" spans="1:26" ht="18.75">
      <c r="A70" s="111" t="s">
        <v>246</v>
      </c>
      <c r="B70" s="114"/>
      <c r="C70" s="112"/>
      <c r="D70" s="112"/>
      <c r="E70" s="112"/>
      <c r="F70" s="112"/>
      <c r="G70" s="112"/>
      <c r="H70" s="112"/>
      <c r="I70" s="114"/>
      <c r="J70" s="112"/>
      <c r="K70" s="112"/>
      <c r="L70" s="112"/>
      <c r="M70" s="112"/>
      <c r="N70" s="112"/>
      <c r="O70" s="112"/>
      <c r="P70" s="112"/>
      <c r="Q70" s="112"/>
      <c r="R70" s="112"/>
      <c r="S70" s="112"/>
      <c r="T70" s="112"/>
      <c r="U70" s="112"/>
      <c r="V70" s="112"/>
      <c r="W70" s="112"/>
      <c r="X70" s="112"/>
      <c r="Y70" s="112"/>
      <c r="Z70" s="112"/>
    </row>
    <row r="71" spans="1:26" ht="18.75">
      <c r="A71" s="112" t="s">
        <v>247</v>
      </c>
      <c r="B71" s="114"/>
      <c r="C71" s="112"/>
      <c r="D71" s="112"/>
      <c r="E71" s="112">
        <v>23</v>
      </c>
      <c r="F71" s="112">
        <v>26</v>
      </c>
      <c r="G71" s="112"/>
      <c r="H71" s="112"/>
      <c r="I71" s="112"/>
      <c r="J71" s="112"/>
      <c r="K71" s="112"/>
      <c r="L71" s="112"/>
      <c r="M71" s="112"/>
      <c r="N71" s="112"/>
      <c r="O71" s="112"/>
      <c r="P71" s="112"/>
      <c r="Q71" s="112"/>
      <c r="R71" s="112"/>
      <c r="S71" s="112"/>
      <c r="T71" s="112"/>
      <c r="U71" s="112"/>
      <c r="V71" s="112"/>
      <c r="W71" s="112"/>
      <c r="X71" s="112"/>
      <c r="Y71" s="112"/>
      <c r="Z71" s="112"/>
    </row>
    <row r="72" spans="1:26" ht="18.75">
      <c r="A72" s="112" t="s">
        <v>248</v>
      </c>
      <c r="B72" s="114"/>
      <c r="C72" s="112"/>
      <c r="D72" s="112"/>
      <c r="E72" s="112">
        <v>32</v>
      </c>
      <c r="F72" s="112">
        <v>35</v>
      </c>
      <c r="G72" s="112"/>
      <c r="H72" s="112"/>
      <c r="I72" s="112"/>
      <c r="J72" s="112"/>
      <c r="K72" s="112"/>
      <c r="L72" s="112"/>
      <c r="M72" s="112"/>
      <c r="N72" s="112"/>
      <c r="O72" s="112"/>
      <c r="P72" s="112"/>
      <c r="Q72" s="112"/>
      <c r="R72" s="112"/>
      <c r="S72" s="112"/>
      <c r="T72" s="112"/>
      <c r="U72" s="112"/>
      <c r="V72" s="112"/>
      <c r="W72" s="112"/>
      <c r="X72" s="112"/>
      <c r="Y72" s="112"/>
      <c r="Z72" s="112"/>
    </row>
    <row r="73" spans="1:26" ht="18.75">
      <c r="A73" s="112" t="s">
        <v>249</v>
      </c>
      <c r="B73" s="114"/>
      <c r="C73" s="112"/>
      <c r="D73" s="112"/>
      <c r="E73" s="112">
        <v>43</v>
      </c>
      <c r="F73" s="112">
        <v>38</v>
      </c>
      <c r="G73" s="112"/>
      <c r="H73" s="112"/>
      <c r="I73" s="112"/>
      <c r="J73" s="112"/>
      <c r="K73" s="112"/>
      <c r="L73" s="112"/>
      <c r="M73" s="112"/>
      <c r="N73" s="112"/>
      <c r="O73" s="112"/>
      <c r="P73" s="112"/>
      <c r="Q73" s="112"/>
      <c r="R73" s="112"/>
      <c r="S73" s="112"/>
      <c r="T73" s="112"/>
      <c r="U73" s="112"/>
      <c r="V73" s="112"/>
      <c r="W73" s="112"/>
      <c r="X73" s="112"/>
      <c r="Y73" s="112"/>
      <c r="Z73" s="112"/>
    </row>
    <row r="74" spans="1:26" s="122" customFormat="1" ht="18.75">
      <c r="A74" s="112" t="s">
        <v>216</v>
      </c>
      <c r="B74" s="114"/>
      <c r="C74" s="112"/>
      <c r="D74" s="112"/>
      <c r="E74" s="112">
        <v>2</v>
      </c>
      <c r="F74" s="112">
        <v>1</v>
      </c>
      <c r="G74" s="112"/>
      <c r="H74" s="112"/>
      <c r="I74" s="112"/>
      <c r="J74" s="119"/>
      <c r="K74" s="119"/>
      <c r="L74" s="119"/>
      <c r="M74" s="119"/>
      <c r="N74" s="119"/>
      <c r="O74" s="119"/>
      <c r="P74" s="119"/>
      <c r="Q74" s="119"/>
      <c r="R74" s="119"/>
      <c r="S74" s="119"/>
      <c r="T74" s="119"/>
      <c r="U74" s="119"/>
      <c r="V74" s="119"/>
      <c r="W74" s="119"/>
      <c r="X74" s="119"/>
      <c r="Y74" s="119"/>
      <c r="Z74" s="119"/>
    </row>
    <row r="75" spans="1:26" ht="18.75">
      <c r="A75"/>
      <c r="B75"/>
      <c r="C75"/>
      <c r="D75"/>
      <c r="E75"/>
      <c r="F75"/>
      <c r="G75" s="112"/>
      <c r="H75" s="115"/>
      <c r="I75" s="112"/>
      <c r="J75" s="112"/>
      <c r="K75" s="112"/>
      <c r="L75" s="112"/>
      <c r="M75" s="112"/>
      <c r="N75" s="112"/>
      <c r="O75" s="112"/>
      <c r="P75" s="112"/>
      <c r="Q75" s="112"/>
      <c r="R75" s="112"/>
      <c r="S75" s="112"/>
      <c r="T75" s="112"/>
      <c r="U75" s="112"/>
      <c r="V75" s="112"/>
      <c r="W75" s="112"/>
      <c r="X75" s="112"/>
      <c r="Y75" s="112"/>
      <c r="Z75" s="112"/>
    </row>
    <row r="76" spans="1:26" ht="18.75">
      <c r="A76" s="111" t="s">
        <v>250</v>
      </c>
      <c r="B76" s="114"/>
      <c r="C76"/>
      <c r="D76" s="112"/>
      <c r="E76" s="112"/>
      <c r="F76" s="112"/>
      <c r="G76" s="112"/>
      <c r="H76" s="115"/>
      <c r="I76" s="112"/>
      <c r="J76" s="112"/>
      <c r="K76" s="112"/>
      <c r="L76" s="112"/>
      <c r="M76" s="112"/>
      <c r="N76" s="112"/>
      <c r="O76" s="112"/>
      <c r="P76" s="112"/>
      <c r="Q76" s="112"/>
      <c r="R76" s="112"/>
      <c r="S76" s="112"/>
      <c r="T76" s="112"/>
      <c r="U76" s="112"/>
      <c r="V76" s="112"/>
      <c r="W76" s="112"/>
      <c r="X76" s="112"/>
      <c r="Y76" s="112"/>
      <c r="Z76" s="112"/>
    </row>
    <row r="77" spans="1:26" ht="18.75">
      <c r="A77" s="112" t="s">
        <v>212</v>
      </c>
      <c r="B77" s="114">
        <v>20</v>
      </c>
      <c r="C77" s="112">
        <v>13</v>
      </c>
      <c r="D77" s="112">
        <v>16</v>
      </c>
      <c r="E77" s="112">
        <v>27</v>
      </c>
      <c r="F77" s="112">
        <v>16</v>
      </c>
      <c r="G77" s="112"/>
      <c r="H77" s="115"/>
      <c r="I77" s="112"/>
      <c r="J77" s="112"/>
      <c r="K77" s="112"/>
      <c r="L77" s="112"/>
      <c r="M77" s="112"/>
      <c r="N77" s="112"/>
      <c r="O77" s="112"/>
      <c r="P77" s="112"/>
      <c r="Q77" s="112"/>
      <c r="R77" s="112"/>
      <c r="S77" s="112"/>
      <c r="T77" s="112"/>
      <c r="U77" s="112"/>
      <c r="V77" s="112"/>
      <c r="W77" s="112"/>
      <c r="X77" s="112"/>
      <c r="Y77" s="112"/>
      <c r="Z77" s="112"/>
    </row>
    <row r="78" spans="1:9" ht="18.75">
      <c r="A78" s="112" t="s">
        <v>213</v>
      </c>
      <c r="B78" s="114">
        <v>15</v>
      </c>
      <c r="C78" s="112">
        <v>13</v>
      </c>
      <c r="D78" s="112">
        <v>13</v>
      </c>
      <c r="E78" s="112">
        <v>14</v>
      </c>
      <c r="F78" s="112">
        <v>11</v>
      </c>
      <c r="G78" s="112"/>
      <c r="H78" s="115"/>
      <c r="I78" s="112"/>
    </row>
    <row r="79" spans="1:62" ht="18.75">
      <c r="A79" s="112" t="s">
        <v>214</v>
      </c>
      <c r="B79" s="114">
        <v>21</v>
      </c>
      <c r="C79" s="112">
        <v>23</v>
      </c>
      <c r="D79" s="112">
        <v>22</v>
      </c>
      <c r="E79" s="112">
        <v>23</v>
      </c>
      <c r="F79" s="112">
        <v>18</v>
      </c>
      <c r="G79" s="112"/>
      <c r="H79" s="115"/>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row>
    <row r="80" spans="1:62" ht="18.75">
      <c r="A80" s="112" t="s">
        <v>215</v>
      </c>
      <c r="B80" s="114">
        <v>42</v>
      </c>
      <c r="C80" s="112">
        <v>49</v>
      </c>
      <c r="D80" s="112">
        <v>49</v>
      </c>
      <c r="E80" s="112">
        <v>33</v>
      </c>
      <c r="F80" s="112">
        <v>54</v>
      </c>
      <c r="G80" s="112"/>
      <c r="H80" s="115"/>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row>
    <row r="81" spans="1:62" ht="18.75">
      <c r="A81" s="112" t="s">
        <v>216</v>
      </c>
      <c r="B81" s="114">
        <v>2</v>
      </c>
      <c r="C81" s="112">
        <v>3</v>
      </c>
      <c r="D81" s="112">
        <v>1</v>
      </c>
      <c r="E81" s="112">
        <v>4</v>
      </c>
      <c r="F81" s="112">
        <v>1</v>
      </c>
      <c r="G81" s="112"/>
      <c r="H81" s="115"/>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row>
    <row r="82" spans="1:62" ht="18.75">
      <c r="A82" s="112"/>
      <c r="B82" s="114"/>
      <c r="C82" s="112"/>
      <c r="D82" s="112"/>
      <c r="E82" s="112"/>
      <c r="F82" s="112"/>
      <c r="G82" s="112"/>
      <c r="H82" s="115"/>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row>
    <row r="83" spans="1:62" ht="18.75">
      <c r="A83" s="111" t="s">
        <v>251</v>
      </c>
      <c r="B83" s="114"/>
      <c r="C83" s="112"/>
      <c r="D83" s="112"/>
      <c r="E83" s="112"/>
      <c r="F83" s="112"/>
      <c r="G83" s="112"/>
      <c r="H83" s="115"/>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row>
    <row r="84" spans="1:62" ht="18.75">
      <c r="A84" s="112" t="s">
        <v>220</v>
      </c>
      <c r="B84" s="114"/>
      <c r="C84" s="112">
        <v>31</v>
      </c>
      <c r="D84"/>
      <c r="E84"/>
      <c r="F84" s="114"/>
      <c r="G84" s="112">
        <v>37</v>
      </c>
      <c r="H84" s="115"/>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row>
    <row r="85" spans="1:62" ht="18.75">
      <c r="A85" s="112" t="s">
        <v>221</v>
      </c>
      <c r="B85" s="114"/>
      <c r="C85" s="112">
        <v>25</v>
      </c>
      <c r="D85"/>
      <c r="E85"/>
      <c r="F85" s="114"/>
      <c r="G85" s="112">
        <v>21</v>
      </c>
      <c r="H85" s="115"/>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row>
    <row r="86" spans="1:62" ht="18.75">
      <c r="A86" s="112" t="s">
        <v>222</v>
      </c>
      <c r="B86" s="114"/>
      <c r="C86" s="112">
        <v>15</v>
      </c>
      <c r="D86"/>
      <c r="E86"/>
      <c r="F86" s="114"/>
      <c r="G86" s="112">
        <v>15</v>
      </c>
      <c r="H86" s="115"/>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row>
    <row r="87" spans="1:62" ht="18.75">
      <c r="A87" s="112" t="s">
        <v>223</v>
      </c>
      <c r="B87" s="114"/>
      <c r="C87" s="112">
        <v>23</v>
      </c>
      <c r="D87"/>
      <c r="E87"/>
      <c r="F87" s="114"/>
      <c r="G87" s="114">
        <v>21</v>
      </c>
      <c r="H87" s="115"/>
      <c r="I87" s="115"/>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row>
    <row r="88" spans="1:62" ht="18.75">
      <c r="A88" s="112" t="s">
        <v>216</v>
      </c>
      <c r="B88" s="114"/>
      <c r="C88" s="112">
        <v>7</v>
      </c>
      <c r="D88"/>
      <c r="E88"/>
      <c r="F88" s="114"/>
      <c r="G88" s="114">
        <v>5</v>
      </c>
      <c r="H88" s="115"/>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row>
    <row r="89" spans="1:62" ht="18.75">
      <c r="A89" s="112"/>
      <c r="B89" s="114"/>
      <c r="C89" s="112"/>
      <c r="D89" s="112"/>
      <c r="E89" s="112"/>
      <c r="F89" s="112"/>
      <c r="G89"/>
      <c r="H89" s="115"/>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row>
    <row r="90" spans="1:62" ht="18.75">
      <c r="A90" s="120" t="s">
        <v>252</v>
      </c>
      <c r="B90" s="114"/>
      <c r="C90" s="114"/>
      <c r="D90" s="114"/>
      <c r="E90"/>
      <c r="F90"/>
      <c r="G90"/>
      <c r="H90"/>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row>
    <row r="91" spans="1:62" ht="18.75">
      <c r="A91" s="120" t="s">
        <v>253</v>
      </c>
      <c r="B91" s="114"/>
      <c r="C91" s="114"/>
      <c r="D91" s="114"/>
      <c r="E91"/>
      <c r="F91"/>
      <c r="G91"/>
      <c r="H91"/>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row>
    <row r="92" spans="1:62" ht="18.75">
      <c r="A92" s="110" t="s">
        <v>254</v>
      </c>
      <c r="B92"/>
      <c r="C92"/>
      <c r="D92"/>
      <c r="E92"/>
      <c r="F92"/>
      <c r="G92"/>
      <c r="H9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row>
    <row r="93" spans="1:62" ht="18.75">
      <c r="A93" s="123" t="s">
        <v>255</v>
      </c>
      <c r="B93"/>
      <c r="C93"/>
      <c r="D93"/>
      <c r="E93"/>
      <c r="F93"/>
      <c r="G93"/>
      <c r="H93"/>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row>
    <row r="94" spans="1:62" ht="18.75">
      <c r="A94" s="123" t="s">
        <v>256</v>
      </c>
      <c r="B94" s="124" t="s">
        <v>257</v>
      </c>
      <c r="C94" s="124" t="s">
        <v>258</v>
      </c>
      <c r="D94" s="125" t="s">
        <v>259</v>
      </c>
      <c r="E94"/>
      <c r="F94"/>
      <c r="G94"/>
      <c r="H94"/>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row>
    <row r="95" spans="1:62" ht="18.75">
      <c r="A95" s="126" t="s">
        <v>260</v>
      </c>
      <c r="B95" s="110"/>
      <c r="C95" s="110"/>
      <c r="D95" s="126" t="s">
        <v>261</v>
      </c>
      <c r="E95"/>
      <c r="F95"/>
      <c r="G95"/>
      <c r="H95"/>
      <c r="I95" s="119"/>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row>
    <row r="96" spans="1:62" ht="18.75">
      <c r="A96" s="121" t="s">
        <v>262</v>
      </c>
      <c r="B96" s="110">
        <v>48</v>
      </c>
      <c r="C96" s="110">
        <v>46</v>
      </c>
      <c r="D96" s="126">
        <v>6</v>
      </c>
      <c r="E96" s="112"/>
      <c r="F96" s="112"/>
      <c r="G96" s="112"/>
      <c r="H96"/>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row>
    <row r="97" spans="1:62" ht="18.75">
      <c r="A97" s="127" t="s">
        <v>263</v>
      </c>
      <c r="B97"/>
      <c r="C97"/>
      <c r="D97"/>
      <c r="E97"/>
      <c r="F97"/>
      <c r="G97"/>
      <c r="H97"/>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row>
    <row r="98" spans="1:62" ht="18.75">
      <c r="A98" s="123" t="s">
        <v>264</v>
      </c>
      <c r="B98" s="121">
        <v>72</v>
      </c>
      <c r="C98" s="121">
        <v>26</v>
      </c>
      <c r="D98" s="121">
        <v>3</v>
      </c>
      <c r="E98"/>
      <c r="F98"/>
      <c r="G98"/>
      <c r="H98"/>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row>
    <row r="99" spans="1:62" ht="18.75">
      <c r="A99" s="128" t="s">
        <v>265</v>
      </c>
      <c r="B99" s="114">
        <v>37</v>
      </c>
      <c r="C99" s="114">
        <v>54</v>
      </c>
      <c r="D99" s="123">
        <v>9</v>
      </c>
      <c r="E99"/>
      <c r="F99"/>
      <c r="G99"/>
      <c r="H99"/>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row>
    <row r="100" spans="1:62" ht="18.75">
      <c r="A100" s="129" t="s">
        <v>266</v>
      </c>
      <c r="B100" s="110">
        <v>10</v>
      </c>
      <c r="C100" s="110">
        <v>87</v>
      </c>
      <c r="D100" s="126">
        <v>3</v>
      </c>
      <c r="E100"/>
      <c r="F100"/>
      <c r="G100"/>
      <c r="H100"/>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row>
    <row r="101" spans="1:62" ht="18.75">
      <c r="A101" s="112"/>
      <c r="B101" s="112"/>
      <c r="C101" s="112"/>
      <c r="D101" s="112"/>
      <c r="E101"/>
      <c r="F101"/>
      <c r="G101"/>
      <c r="H101"/>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row>
    <row r="102" spans="1:62" ht="18.75">
      <c r="A102"/>
      <c r="B102"/>
      <c r="C102"/>
      <c r="D102"/>
      <c r="E102"/>
      <c r="F102"/>
      <c r="G102"/>
      <c r="H10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row>
    <row r="103" spans="1:62" ht="18.75">
      <c r="A103"/>
      <c r="B103"/>
      <c r="C103"/>
      <c r="D103"/>
      <c r="E103"/>
      <c r="F103"/>
      <c r="G103"/>
      <c r="H103"/>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row>
    <row r="104" spans="1:62" ht="18.75">
      <c r="A104"/>
      <c r="B104"/>
      <c r="C104"/>
      <c r="D104"/>
      <c r="E104"/>
      <c r="F104"/>
      <c r="G104"/>
      <c r="H104"/>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row>
    <row r="105" spans="1:62" ht="18.75">
      <c r="A105"/>
      <c r="B105"/>
      <c r="C105"/>
      <c r="D105"/>
      <c r="E105"/>
      <c r="F105"/>
      <c r="G105"/>
      <c r="H105"/>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row>
    <row r="106" spans="1:62" ht="18.75">
      <c r="A106"/>
      <c r="B106"/>
      <c r="C106"/>
      <c r="D106"/>
      <c r="E106"/>
      <c r="F106"/>
      <c r="G106"/>
      <c r="H106"/>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row>
    <row r="107" spans="1:62" ht="18.75">
      <c r="A107"/>
      <c r="B107"/>
      <c r="C107"/>
      <c r="D107"/>
      <c r="E107"/>
      <c r="F107"/>
      <c r="G107"/>
      <c r="H107"/>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row>
    <row r="108" spans="1:62" ht="18.75">
      <c r="A108"/>
      <c r="B108"/>
      <c r="C108"/>
      <c r="D108"/>
      <c r="E108"/>
      <c r="F108"/>
      <c r="G108"/>
      <c r="H108"/>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row>
    <row r="109" spans="1:62" ht="18.75">
      <c r="A109"/>
      <c r="B109"/>
      <c r="C109"/>
      <c r="D109"/>
      <c r="E109"/>
      <c r="F109"/>
      <c r="G109"/>
      <c r="H109"/>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row>
    <row r="110" spans="1:62" ht="18.75">
      <c r="A110"/>
      <c r="B110"/>
      <c r="C110"/>
      <c r="D110"/>
      <c r="E110"/>
      <c r="F110"/>
      <c r="G110"/>
      <c r="H110"/>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row>
    <row r="111" spans="1:62" ht="18.75">
      <c r="A111"/>
      <c r="B111"/>
      <c r="C111"/>
      <c r="D111"/>
      <c r="E111"/>
      <c r="F111"/>
      <c r="G111"/>
      <c r="H111"/>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row>
    <row r="112" spans="1:62" ht="18.75">
      <c r="A112"/>
      <c r="B112"/>
      <c r="C112"/>
      <c r="D112"/>
      <c r="E112"/>
      <c r="F112"/>
      <c r="G112"/>
      <c r="H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row>
    <row r="113" spans="1:62" ht="18.75">
      <c r="A113"/>
      <c r="B113"/>
      <c r="C113"/>
      <c r="D113"/>
      <c r="E113"/>
      <c r="F113"/>
      <c r="G113"/>
      <c r="H113"/>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row>
    <row r="114" spans="1:62" ht="18.75">
      <c r="A114"/>
      <c r="B114"/>
      <c r="C114"/>
      <c r="D114"/>
      <c r="E114"/>
      <c r="F114"/>
      <c r="G114"/>
      <c r="H114"/>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row>
    <row r="115" spans="1:62" ht="18.75">
      <c r="A115"/>
      <c r="B115"/>
      <c r="C115"/>
      <c r="D115"/>
      <c r="E115"/>
      <c r="F115"/>
      <c r="G115"/>
      <c r="H115"/>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row>
    <row r="116" spans="1:62" ht="18.75">
      <c r="A116"/>
      <c r="B116"/>
      <c r="C116"/>
      <c r="D116"/>
      <c r="E116"/>
      <c r="F116"/>
      <c r="G116"/>
      <c r="H116"/>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row>
    <row r="117" spans="1:62" ht="18.75">
      <c r="A117"/>
      <c r="B117"/>
      <c r="C117"/>
      <c r="D117"/>
      <c r="E117"/>
      <c r="F117"/>
      <c r="G117"/>
      <c r="H117"/>
      <c r="I117"/>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row>
    <row r="118" spans="1:62" ht="18.75">
      <c r="A118"/>
      <c r="B118"/>
      <c r="C118"/>
      <c r="D118"/>
      <c r="E118"/>
      <c r="F118"/>
      <c r="G118"/>
      <c r="H118"/>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row>
    <row r="119" spans="1:62" ht="18.75">
      <c r="A119"/>
      <c r="B119"/>
      <c r="C119"/>
      <c r="D119"/>
      <c r="E119"/>
      <c r="F119"/>
      <c r="G119" s="112"/>
      <c r="H119"/>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row>
    <row r="120" spans="1:62" ht="18.75">
      <c r="A120"/>
      <c r="B120"/>
      <c r="C120"/>
      <c r="D120"/>
      <c r="E120"/>
      <c r="F120"/>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row>
    <row r="121" spans="1:62" ht="18.75">
      <c r="A121"/>
      <c r="B121"/>
      <c r="C121"/>
      <c r="D121"/>
      <c r="E121"/>
      <c r="F121"/>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row>
    <row r="122" spans="1:62" ht="18.75">
      <c r="A122"/>
      <c r="B122"/>
      <c r="C122"/>
      <c r="D122"/>
      <c r="E12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row>
    <row r="123" spans="1:62" ht="18.75">
      <c r="A123"/>
      <c r="B123"/>
      <c r="C123"/>
      <c r="D123"/>
      <c r="E123"/>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row>
    <row r="124" spans="1:62" ht="18.75">
      <c r="A124"/>
      <c r="B124"/>
      <c r="C124"/>
      <c r="D124"/>
      <c r="E124"/>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row>
    <row r="125" spans="1:62" ht="18.75">
      <c r="A125"/>
      <c r="B125"/>
      <c r="C125"/>
      <c r="D125"/>
      <c r="E125"/>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row>
    <row r="126" spans="1:62" ht="18.75">
      <c r="A126"/>
      <c r="B126"/>
      <c r="C126"/>
      <c r="D126"/>
      <c r="E126"/>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row>
    <row r="127" spans="1:62" ht="18.75">
      <c r="A127"/>
      <c r="B127"/>
      <c r="C127"/>
      <c r="D127"/>
      <c r="E127"/>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row>
    <row r="128" spans="1:62" ht="18.75">
      <c r="A128"/>
      <c r="B128"/>
      <c r="C128"/>
      <c r="D128"/>
      <c r="E128"/>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row>
    <row r="129" spans="1:62" ht="12.75">
      <c r="A129"/>
      <c r="B129"/>
      <c r="C129"/>
      <c r="D129"/>
      <c r="E129"/>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112"/>
      <c r="BH129" s="112"/>
      <c r="BI129" s="112"/>
      <c r="BJ129" s="112"/>
    </row>
    <row r="130" spans="1:62" ht="12.75">
      <c r="A130"/>
      <c r="B130"/>
      <c r="C130"/>
      <c r="D130"/>
      <c r="E130"/>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row>
    <row r="131" spans="1:62" ht="12.75">
      <c r="A131"/>
      <c r="B131"/>
      <c r="C131"/>
      <c r="D131"/>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112"/>
      <c r="BH131" s="112"/>
      <c r="BI131" s="112"/>
      <c r="BJ131" s="112"/>
    </row>
    <row r="132" spans="1:62" ht="12.7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row>
    <row r="133" spans="1:62" ht="12.7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row>
    <row r="134" spans="1:62" ht="12.7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row>
    <row r="135" spans="1:62" ht="12.7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row>
    <row r="136" spans="1:62" ht="12.7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row>
    <row r="137" spans="1:62" ht="12.7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row>
    <row r="138" spans="1:62" ht="12.7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row>
    <row r="139" spans="1:62" ht="12.7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row>
    <row r="140" spans="1:62" ht="12.7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row>
    <row r="141" spans="1:62" ht="12.7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row>
    <row r="142" spans="1:62" ht="12.7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row>
    <row r="143" spans="1:62" ht="12.7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row>
    <row r="144" spans="1:62" ht="12.7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row>
    <row r="145" spans="1:62" ht="12.7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row>
    <row r="146" spans="1:62" ht="12.7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row>
    <row r="147" spans="1:62" ht="12.7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row>
    <row r="148" spans="1:62" ht="12.7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row>
    <row r="149" spans="1:62" ht="12.7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row>
    <row r="150" spans="1:62" ht="12.7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row>
    <row r="151" spans="1:62" ht="12.7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row>
    <row r="152" spans="1:62" ht="12.7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row>
    <row r="153" spans="1:62" ht="12.7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row>
    <row r="154" spans="1:62" ht="12.7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row>
    <row r="155" spans="1:62" ht="12.7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row>
    <row r="156" spans="1:62" ht="12.7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row>
    <row r="157" spans="1:62" ht="12.7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row>
    <row r="158" spans="1:62" ht="12.7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row>
    <row r="159" spans="1:62" ht="12.7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row>
    <row r="160" spans="1:62" ht="12.7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row>
    <row r="161" spans="1:62" ht="12.7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row>
    <row r="162" spans="1:62" ht="12.7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row>
    <row r="163" spans="1:62" ht="12.7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row>
    <row r="164" spans="1:62" ht="12.7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row>
    <row r="165" spans="1:62" ht="12.7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row>
    <row r="166" spans="1:62" ht="12.7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row>
    <row r="167" spans="1:62" ht="12.7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row>
    <row r="168" spans="1:62" ht="12.7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row>
    <row r="169" spans="1:62" ht="12.7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row>
    <row r="170" spans="2:7" ht="12.75">
      <c r="B170" s="112"/>
      <c r="C170" s="112"/>
      <c r="G170" s="112"/>
    </row>
    <row r="171" spans="2:7" ht="12.75">
      <c r="B171" s="112"/>
      <c r="C171" s="112"/>
      <c r="G171" s="112"/>
    </row>
    <row r="172" spans="2:7" ht="12.75">
      <c r="B172" s="112"/>
      <c r="C172" s="112"/>
      <c r="G172" s="112"/>
    </row>
    <row r="173" spans="2:7" ht="12.75">
      <c r="B173" s="112"/>
      <c r="C173" s="112"/>
      <c r="G173" s="112"/>
    </row>
    <row r="174" spans="2:7" ht="12.75">
      <c r="B174" s="112"/>
      <c r="C174" s="112"/>
      <c r="G174" s="112"/>
    </row>
    <row r="175" spans="2:7" ht="12.75">
      <c r="B175" s="112"/>
      <c r="C175" s="112"/>
      <c r="G175" s="112"/>
    </row>
    <row r="176" spans="2:7" ht="12.75">
      <c r="B176" s="112"/>
      <c r="C176" s="112"/>
      <c r="G176" s="112"/>
    </row>
    <row r="177" spans="2:7" ht="12.75">
      <c r="B177" s="112"/>
      <c r="C177" s="112"/>
      <c r="G177" s="112"/>
    </row>
    <row r="178" spans="2:7" ht="12.75">
      <c r="B178" s="112"/>
      <c r="C178" s="112"/>
      <c r="G178" s="112"/>
    </row>
    <row r="179" spans="2:7" ht="12.75">
      <c r="B179" s="112"/>
      <c r="C179" s="112"/>
      <c r="G179" s="112"/>
    </row>
    <row r="180" spans="2:7" ht="12.75">
      <c r="B180" s="112"/>
      <c r="C180" s="112"/>
      <c r="G180" s="112"/>
    </row>
    <row r="181" spans="2:7" ht="12.75">
      <c r="B181" s="112"/>
      <c r="C181" s="112"/>
      <c r="G181" s="112"/>
    </row>
    <row r="182" spans="2:7" ht="12.75">
      <c r="B182" s="112"/>
      <c r="C182" s="112"/>
      <c r="G182" s="112"/>
    </row>
    <row r="183" spans="2:7" ht="12.75">
      <c r="B183" s="112"/>
      <c r="C183" s="112"/>
      <c r="G183" s="112"/>
    </row>
    <row r="184" spans="2:7" ht="12.75">
      <c r="B184" s="112"/>
      <c r="C184" s="112"/>
      <c r="G184" s="112"/>
    </row>
    <row r="185" spans="2:7" ht="12.75">
      <c r="B185" s="112"/>
      <c r="C185" s="112"/>
      <c r="G185" s="112"/>
    </row>
    <row r="186" spans="2:7" ht="12.75">
      <c r="B186" s="112"/>
      <c r="C186" s="112"/>
      <c r="G186" s="112"/>
    </row>
    <row r="187" spans="2:7" ht="12.75">
      <c r="B187" s="112"/>
      <c r="C187" s="112"/>
      <c r="G187" s="112"/>
    </row>
    <row r="188" spans="2:7" ht="12.75">
      <c r="B188" s="112"/>
      <c r="C188" s="112"/>
      <c r="G188" s="112"/>
    </row>
    <row r="189" spans="2:7" ht="12.75">
      <c r="B189" s="112"/>
      <c r="C189" s="112"/>
      <c r="G189" s="112"/>
    </row>
    <row r="190" spans="2:7" ht="12.75">
      <c r="B190" s="112"/>
      <c r="C190" s="112"/>
      <c r="G190" s="112"/>
    </row>
    <row r="191" spans="2:7" ht="12.75">
      <c r="B191" s="112"/>
      <c r="C191" s="112"/>
      <c r="G191" s="112"/>
    </row>
    <row r="192" spans="2:7" ht="12.75">
      <c r="B192" s="112"/>
      <c r="C192" s="112"/>
      <c r="G192" s="112"/>
    </row>
    <row r="193" spans="2:7" ht="12.75">
      <c r="B193" s="112"/>
      <c r="C193" s="112"/>
      <c r="G193" s="112"/>
    </row>
    <row r="194" spans="2:7" ht="12.75">
      <c r="B194" s="112"/>
      <c r="C194" s="112"/>
      <c r="G194" s="112"/>
    </row>
    <row r="195" spans="2:7" ht="12.75">
      <c r="B195" s="112"/>
      <c r="C195" s="112"/>
      <c r="G195" s="112"/>
    </row>
    <row r="196" spans="2:7" ht="12.75">
      <c r="B196" s="112"/>
      <c r="C196" s="112"/>
      <c r="G196" s="112"/>
    </row>
    <row r="197" spans="2:7" ht="12.75">
      <c r="B197" s="112"/>
      <c r="C197" s="112"/>
      <c r="G197" s="112"/>
    </row>
    <row r="198" spans="2:7" ht="12.75">
      <c r="B198" s="112"/>
      <c r="C198" s="112"/>
      <c r="G198" s="112"/>
    </row>
    <row r="199" spans="2:7" ht="12.75">
      <c r="B199" s="112"/>
      <c r="C199" s="112"/>
      <c r="G199" s="112"/>
    </row>
    <row r="200" spans="2:7" ht="12.75">
      <c r="B200" s="112"/>
      <c r="C200" s="112"/>
      <c r="G200" s="112"/>
    </row>
    <row r="201" spans="2:7" ht="12.75">
      <c r="B201" s="112"/>
      <c r="C201" s="112"/>
      <c r="G201" s="112"/>
    </row>
    <row r="202" spans="2:7" ht="12.75">
      <c r="B202" s="112"/>
      <c r="C202" s="112"/>
      <c r="G202" s="112"/>
    </row>
    <row r="203" spans="2:7" ht="12.75">
      <c r="B203" s="112"/>
      <c r="C203" s="112"/>
      <c r="G203" s="112"/>
    </row>
    <row r="204" spans="2:7" ht="12.75">
      <c r="B204" s="112"/>
      <c r="C204" s="112"/>
      <c r="G204" s="112"/>
    </row>
    <row r="205" spans="2:7" ht="12.75">
      <c r="B205" s="112"/>
      <c r="C205" s="112"/>
      <c r="G205" s="112"/>
    </row>
    <row r="206" spans="2:7" ht="12.75">
      <c r="B206" s="112"/>
      <c r="C206" s="112"/>
      <c r="G206" s="112"/>
    </row>
    <row r="207" spans="2:7" ht="12.75">
      <c r="B207" s="112"/>
      <c r="C207" s="112"/>
      <c r="G207" s="112"/>
    </row>
    <row r="208" spans="2:7" ht="12.75">
      <c r="B208" s="112"/>
      <c r="C208" s="112"/>
      <c r="G208" s="112"/>
    </row>
    <row r="209" spans="2:7" ht="12.75">
      <c r="B209" s="112"/>
      <c r="C209" s="112"/>
      <c r="G209" s="112"/>
    </row>
    <row r="210" spans="2:7" ht="12.75">
      <c r="B210" s="112"/>
      <c r="C210" s="112"/>
      <c r="G210" s="112"/>
    </row>
    <row r="211" spans="2:7" ht="12.75">
      <c r="B211" s="112"/>
      <c r="C211" s="112"/>
      <c r="G211" s="112"/>
    </row>
    <row r="212" spans="2:7" ht="12.75">
      <c r="B212" s="112"/>
      <c r="C212" s="112"/>
      <c r="G212" s="112"/>
    </row>
    <row r="213" spans="2:7" ht="12.75">
      <c r="B213" s="112"/>
      <c r="C213" s="112"/>
      <c r="G213" s="112"/>
    </row>
    <row r="214" spans="2:7" ht="12.75">
      <c r="B214" s="112"/>
      <c r="C214" s="112"/>
      <c r="G214" s="112"/>
    </row>
    <row r="215" spans="2:7" ht="12.75">
      <c r="B215" s="112"/>
      <c r="C215" s="112"/>
      <c r="G215" s="112"/>
    </row>
    <row r="216" spans="2:3" ht="12.75">
      <c r="B216" s="112"/>
      <c r="C216" s="112"/>
    </row>
    <row r="217" spans="2:3" ht="12.75">
      <c r="B217" s="112"/>
      <c r="C217" s="112"/>
    </row>
    <row r="218" spans="2:3" ht="12.75">
      <c r="B218" s="112"/>
      <c r="C218" s="112"/>
    </row>
    <row r="219" spans="2:3" ht="12.75">
      <c r="B219" s="112"/>
      <c r="C219" s="112"/>
    </row>
    <row r="220" spans="2:3" ht="12.75">
      <c r="B220" s="112"/>
      <c r="C220" s="112"/>
    </row>
    <row r="221" spans="2:3" ht="12.75">
      <c r="B221" s="112"/>
      <c r="C221" s="112"/>
    </row>
    <row r="222" spans="2:3" ht="12.75">
      <c r="B222" s="112"/>
      <c r="C222" s="112"/>
    </row>
    <row r="223" spans="2:3" ht="12.75">
      <c r="B223" s="112"/>
      <c r="C223" s="112"/>
    </row>
    <row r="224" spans="2:3" ht="12.75">
      <c r="B224" s="112"/>
      <c r="C224" s="112"/>
    </row>
    <row r="225" spans="2:3" ht="12.75">
      <c r="B225" s="112"/>
      <c r="C225" s="112"/>
    </row>
    <row r="226" spans="2:3" ht="12.75">
      <c r="B226" s="112"/>
      <c r="C226" s="112"/>
    </row>
    <row r="227" spans="2:3" ht="12.75">
      <c r="B227" s="112"/>
      <c r="C227" s="112"/>
    </row>
    <row r="228" spans="2:3" ht="12.75">
      <c r="B228" s="112"/>
      <c r="C228" s="11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D362"/>
  <sheetViews>
    <sheetView workbookViewId="0" topLeftCell="B1">
      <selection activeCell="I27" sqref="I27"/>
    </sheetView>
  </sheetViews>
  <sheetFormatPr defaultColWidth="9.140625" defaultRowHeight="12.75"/>
  <cols>
    <col min="1" max="1" width="39.8515625" style="0" customWidth="1"/>
    <col min="2" max="2" width="11.421875" style="0" customWidth="1"/>
    <col min="3" max="3" width="17.421875" style="0" customWidth="1"/>
    <col min="4" max="4" width="17.140625" style="0" customWidth="1"/>
    <col min="5" max="5" width="12.421875" style="0" customWidth="1"/>
    <col min="6" max="7" width="11.421875" style="0" customWidth="1"/>
    <col min="8" max="8" width="17.8515625" style="0" customWidth="1"/>
    <col min="9" max="9" width="26.140625" style="0" customWidth="1"/>
    <col min="10" max="10" width="11.421875" style="0" customWidth="1"/>
    <col min="11" max="11" width="17.421875" style="0" customWidth="1"/>
    <col min="12" max="12" width="14.7109375" style="0" customWidth="1"/>
    <col min="13" max="13" width="15.140625" style="0" customWidth="1"/>
    <col min="14" max="14" width="11.421875" style="0" customWidth="1"/>
    <col min="15" max="15" width="14.7109375" style="0" customWidth="1"/>
    <col min="16" max="16" width="15.8515625" style="0" customWidth="1"/>
    <col min="17" max="16384" width="11.421875" style="0" customWidth="1"/>
  </cols>
  <sheetData>
    <row r="1" spans="1:17" ht="16.5">
      <c r="A1" s="6" t="s">
        <v>267</v>
      </c>
      <c r="G1" s="6" t="s">
        <v>268</v>
      </c>
      <c r="H1" s="56"/>
      <c r="I1" s="56"/>
      <c r="J1" s="56"/>
      <c r="K1" s="56"/>
      <c r="L1" s="56"/>
      <c r="M1" s="56"/>
      <c r="N1" s="56"/>
      <c r="P1" s="56"/>
      <c r="Q1" s="56"/>
    </row>
    <row r="2" spans="2:17" ht="16.5">
      <c r="B2" s="6"/>
      <c r="C2" s="6"/>
      <c r="D2" s="6"/>
      <c r="E2" s="6"/>
      <c r="L2" s="56"/>
      <c r="M2" s="56"/>
      <c r="N2" s="56"/>
      <c r="P2" s="56"/>
      <c r="Q2" s="56"/>
    </row>
    <row r="3" spans="1:17" ht="16.5">
      <c r="A3" s="6" t="s">
        <v>269</v>
      </c>
      <c r="B3" s="6"/>
      <c r="C3" s="6"/>
      <c r="D3" s="6"/>
      <c r="E3" s="6"/>
      <c r="M3" s="130" t="s">
        <v>270</v>
      </c>
      <c r="N3" s="131"/>
      <c r="P3" s="56"/>
      <c r="Q3" s="56"/>
    </row>
    <row r="4" spans="2:17" ht="16.5">
      <c r="B4" s="132">
        <v>2009</v>
      </c>
      <c r="C4" s="132">
        <v>2019</v>
      </c>
      <c r="D4" s="132" t="s">
        <v>271</v>
      </c>
      <c r="E4" s="132" t="s">
        <v>272</v>
      </c>
      <c r="G4" s="132" t="s">
        <v>273</v>
      </c>
      <c r="H4" s="132" t="s">
        <v>274</v>
      </c>
      <c r="I4" s="132"/>
      <c r="J4" s="6" t="s">
        <v>275</v>
      </c>
      <c r="K4" s="133"/>
      <c r="L4" s="131"/>
      <c r="M4" s="132" t="s">
        <v>276</v>
      </c>
      <c r="N4" s="132"/>
      <c r="P4" s="56"/>
      <c r="Q4" s="56"/>
    </row>
    <row r="5" spans="1:17" ht="16.5">
      <c r="A5" s="6" t="s">
        <v>277</v>
      </c>
      <c r="B5" s="134">
        <f>B65</f>
        <v>237273</v>
      </c>
      <c r="C5" s="134">
        <f>C65</f>
        <v>340634</v>
      </c>
      <c r="D5" s="134">
        <f>D65</f>
        <v>103361</v>
      </c>
      <c r="E5" s="135">
        <f>D5/B5</f>
        <v>0.43562057208363364</v>
      </c>
      <c r="G5" s="136">
        <v>3</v>
      </c>
      <c r="H5" s="6" t="s">
        <v>278</v>
      </c>
      <c r="I5" s="6"/>
      <c r="J5" s="134">
        <f>$C$7+$C$8</f>
        <v>120586</v>
      </c>
      <c r="L5" s="56"/>
      <c r="M5" s="137" t="s">
        <v>279</v>
      </c>
      <c r="N5" s="134">
        <f>SUM($C$82:$C$125)</f>
        <v>69951</v>
      </c>
      <c r="P5" s="56"/>
      <c r="Q5" s="56"/>
    </row>
    <row r="6" spans="1:17" ht="16.5">
      <c r="A6" s="6" t="s">
        <v>280</v>
      </c>
      <c r="B6" s="134">
        <f>B67</f>
        <v>188025</v>
      </c>
      <c r="C6" s="134">
        <f>C67</f>
        <v>226360</v>
      </c>
      <c r="D6" s="134">
        <f>D67</f>
        <v>38335</v>
      </c>
      <c r="E6" s="135">
        <f>E67</f>
        <v>0.20388246243850552</v>
      </c>
      <c r="G6" s="136">
        <v>2</v>
      </c>
      <c r="H6" s="6" t="s">
        <v>281</v>
      </c>
      <c r="I6" s="6"/>
      <c r="J6" s="134">
        <f>$J$5+$C$39</f>
        <v>145707</v>
      </c>
      <c r="L6" s="56"/>
      <c r="M6" s="134" t="s">
        <v>282</v>
      </c>
      <c r="N6" s="134">
        <v>20000</v>
      </c>
      <c r="O6" s="56"/>
      <c r="P6" s="56"/>
      <c r="Q6" s="56"/>
    </row>
    <row r="7" spans="1:17" ht="16.5">
      <c r="A7" s="6" t="s">
        <v>283</v>
      </c>
      <c r="B7" s="134">
        <f>B81</f>
        <v>59723</v>
      </c>
      <c r="C7" s="134">
        <f>C81</f>
        <v>100586</v>
      </c>
      <c r="D7" s="134">
        <f>D81</f>
        <v>40863</v>
      </c>
      <c r="E7" s="135">
        <f>E81</f>
        <v>0.6842087637928437</v>
      </c>
      <c r="G7" s="136">
        <v>1</v>
      </c>
      <c r="H7" s="6" t="s">
        <v>284</v>
      </c>
      <c r="I7" s="6"/>
      <c r="J7" s="134">
        <f>$J$6+$C$14+$C$51</f>
        <v>166570</v>
      </c>
      <c r="L7" s="56"/>
      <c r="M7" s="137" t="s">
        <v>285</v>
      </c>
      <c r="N7" s="134">
        <f>SUM($C$126:$C$166)</f>
        <v>26437</v>
      </c>
      <c r="O7" s="56"/>
      <c r="P7" s="56"/>
      <c r="Q7" s="56"/>
    </row>
    <row r="8" spans="1:48" ht="16.5">
      <c r="A8" s="132" t="s">
        <v>286</v>
      </c>
      <c r="B8" s="138">
        <f>B300</f>
        <v>3169</v>
      </c>
      <c r="C8" s="138">
        <f>C300</f>
        <v>20000</v>
      </c>
      <c r="D8" s="138">
        <f>D300</f>
        <v>16831</v>
      </c>
      <c r="E8" s="139">
        <f>E300</f>
        <v>5.311139160618492</v>
      </c>
      <c r="G8" s="56"/>
      <c r="H8" s="140" t="s">
        <v>287</v>
      </c>
      <c r="I8" s="56" t="s">
        <v>46</v>
      </c>
      <c r="J8" s="56"/>
      <c r="K8" s="56"/>
      <c r="L8" s="56"/>
      <c r="M8" s="137" t="s">
        <v>288</v>
      </c>
      <c r="N8" s="141">
        <f>SUM($C$167:$C$169)</f>
        <v>4198</v>
      </c>
      <c r="O8" s="56"/>
      <c r="P8" s="56"/>
      <c r="Q8" s="56"/>
      <c r="AR8" s="5"/>
      <c r="AS8" s="5"/>
      <c r="AT8" s="5"/>
      <c r="AU8" s="5"/>
      <c r="AV8" s="5"/>
    </row>
    <row r="9" spans="1:48" ht="16.5">
      <c r="A9" s="6" t="s">
        <v>289</v>
      </c>
      <c r="B9" s="6">
        <f>B303</f>
        <v>488190</v>
      </c>
      <c r="C9" s="134">
        <f>C303</f>
        <v>687580</v>
      </c>
      <c r="D9" s="134">
        <f>D303</f>
        <v>199390</v>
      </c>
      <c r="E9" s="135">
        <f>E303</f>
        <v>0.40842704684651465</v>
      </c>
      <c r="G9" s="56"/>
      <c r="H9" s="56"/>
      <c r="I9" s="56"/>
      <c r="J9" s="56"/>
      <c r="K9" s="56"/>
      <c r="L9" s="56"/>
      <c r="M9" s="6" t="s">
        <v>290</v>
      </c>
      <c r="N9" s="134">
        <f>SUM(N5:N8)</f>
        <v>120586</v>
      </c>
      <c r="O9" s="56"/>
      <c r="P9" s="56"/>
      <c r="Q9" s="56"/>
      <c r="AR9" s="5"/>
      <c r="AS9" s="5"/>
      <c r="AT9" s="5"/>
      <c r="AU9" s="5"/>
      <c r="AV9" s="5"/>
    </row>
    <row r="10" spans="5:48" ht="16.5">
      <c r="E10" s="102"/>
      <c r="G10" s="56"/>
      <c r="H10" s="56"/>
      <c r="I10" s="56"/>
      <c r="J10" s="56"/>
      <c r="K10" s="56"/>
      <c r="L10" s="56"/>
      <c r="M10" s="56"/>
      <c r="N10" s="56"/>
      <c r="O10" s="56"/>
      <c r="P10" s="56"/>
      <c r="Q10" s="56"/>
      <c r="AR10" s="5"/>
      <c r="AS10" s="5"/>
      <c r="AT10" s="5"/>
      <c r="AU10" s="5"/>
      <c r="AV10" s="5"/>
    </row>
    <row r="11" spans="5:48" ht="16.5">
      <c r="E11" s="102"/>
      <c r="G11" s="56"/>
      <c r="H11" s="56"/>
      <c r="I11" s="56"/>
      <c r="J11" s="56"/>
      <c r="K11" s="56"/>
      <c r="L11" s="56"/>
      <c r="M11" s="56"/>
      <c r="N11" s="56"/>
      <c r="O11" s="56"/>
      <c r="P11" s="56"/>
      <c r="Q11" s="56"/>
      <c r="AR11" s="5"/>
      <c r="AS11" s="5"/>
      <c r="AT11" s="5"/>
      <c r="AU11" s="5"/>
      <c r="AV11" s="5"/>
    </row>
    <row r="12" spans="5:48" ht="16.5">
      <c r="E12" s="102"/>
      <c r="G12" s="56"/>
      <c r="H12" s="56"/>
      <c r="I12" s="56" t="s">
        <v>46</v>
      </c>
      <c r="J12" s="56"/>
      <c r="K12" s="56"/>
      <c r="L12" s="56"/>
      <c r="M12" s="56"/>
      <c r="N12" s="56"/>
      <c r="O12" s="56"/>
      <c r="P12" s="56"/>
      <c r="Q12" s="56"/>
      <c r="AR12" s="5"/>
      <c r="AS12" s="5"/>
      <c r="AT12" s="5"/>
      <c r="AU12" s="5"/>
      <c r="AV12" s="5"/>
    </row>
    <row r="13" spans="1:48" ht="78.75">
      <c r="A13" s="142" t="s">
        <v>291</v>
      </c>
      <c r="B13" s="143" t="s">
        <v>292</v>
      </c>
      <c r="C13" s="144" t="s">
        <v>293</v>
      </c>
      <c r="D13" s="145" t="s">
        <v>271</v>
      </c>
      <c r="E13" s="145" t="s">
        <v>294</v>
      </c>
      <c r="F13" s="146" t="s">
        <v>295</v>
      </c>
      <c r="G13" s="146" t="s">
        <v>296</v>
      </c>
      <c r="H13" s="142" t="s">
        <v>297</v>
      </c>
      <c r="I13" s="147" t="s">
        <v>298</v>
      </c>
      <c r="J13" s="148" t="s">
        <v>299</v>
      </c>
      <c r="K13" s="143" t="s">
        <v>300</v>
      </c>
      <c r="L13" s="142" t="s">
        <v>301</v>
      </c>
      <c r="M13" s="142" t="s">
        <v>302</v>
      </c>
      <c r="N13" s="142" t="s">
        <v>303</v>
      </c>
      <c r="O13" s="149" t="s">
        <v>304</v>
      </c>
      <c r="P13" s="150" t="s">
        <v>305</v>
      </c>
      <c r="Q13" s="151" t="s">
        <v>306</v>
      </c>
      <c r="R13" s="152"/>
      <c r="U13" s="152"/>
      <c r="V13" s="152"/>
      <c r="W13" s="152"/>
      <c r="X13" s="152"/>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16.5">
      <c r="A14" s="4" t="s">
        <v>307</v>
      </c>
      <c r="B14" s="153">
        <f>SUM(B15:B19)</f>
        <v>11516</v>
      </c>
      <c r="C14" s="154">
        <f>SUM(C15:C19)</f>
        <v>16189</v>
      </c>
      <c r="D14" s="134">
        <f>C14-B14</f>
        <v>4673</v>
      </c>
      <c r="E14" s="135">
        <f>D14/B14</f>
        <v>0.40578325807572074</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16.5">
      <c r="A15" s="155" t="s">
        <v>308</v>
      </c>
      <c r="B15" s="156">
        <v>2901</v>
      </c>
      <c r="C15" s="157">
        <v>3906</v>
      </c>
      <c r="D15" s="158"/>
      <c r="E15" s="57"/>
      <c r="F15" s="159">
        <v>600</v>
      </c>
      <c r="G15" s="160">
        <v>4.4</v>
      </c>
      <c r="H15" s="161" t="s">
        <v>309</v>
      </c>
      <c r="I15" s="162" t="s">
        <v>310</v>
      </c>
      <c r="J15" s="163">
        <v>13.2</v>
      </c>
      <c r="K15" s="164" t="s">
        <v>311</v>
      </c>
      <c r="L15" s="161" t="s">
        <v>312</v>
      </c>
      <c r="M15" s="161" t="s">
        <v>312</v>
      </c>
      <c r="N15" s="161" t="s">
        <v>313</v>
      </c>
      <c r="O15" s="165">
        <v>1287241.863</v>
      </c>
      <c r="P15" s="166" t="s">
        <v>314</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16.5">
      <c r="A16" s="155" t="s">
        <v>315</v>
      </c>
      <c r="B16" s="156">
        <v>6210</v>
      </c>
      <c r="C16" s="157">
        <v>8135</v>
      </c>
      <c r="D16" s="158"/>
      <c r="E16" s="57"/>
      <c r="F16" s="159">
        <v>1500</v>
      </c>
      <c r="G16" s="160">
        <v>3.9</v>
      </c>
      <c r="H16" s="161" t="s">
        <v>279</v>
      </c>
      <c r="I16" s="162" t="s">
        <v>316</v>
      </c>
      <c r="J16" s="163">
        <v>9</v>
      </c>
      <c r="K16" s="164" t="s">
        <v>311</v>
      </c>
      <c r="L16" s="161" t="s">
        <v>312</v>
      </c>
      <c r="M16" s="161" t="s">
        <v>312</v>
      </c>
      <c r="N16" s="161" t="s">
        <v>313</v>
      </c>
      <c r="O16" s="165">
        <v>3131263.703</v>
      </c>
      <c r="P16" s="166" t="s">
        <v>314</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16.5">
      <c r="A17" s="155" t="s">
        <v>317</v>
      </c>
      <c r="B17" s="156">
        <v>789</v>
      </c>
      <c r="C17" s="157">
        <v>995</v>
      </c>
      <c r="D17" s="158"/>
      <c r="E17" s="57"/>
      <c r="F17" s="159">
        <v>200</v>
      </c>
      <c r="G17" s="160">
        <v>3.5</v>
      </c>
      <c r="H17" s="161" t="s">
        <v>279</v>
      </c>
      <c r="I17" s="162" t="s">
        <v>316</v>
      </c>
      <c r="J17" s="163">
        <v>7.9</v>
      </c>
      <c r="K17" s="164" t="s">
        <v>311</v>
      </c>
      <c r="L17" s="161" t="s">
        <v>312</v>
      </c>
      <c r="M17" s="161" t="s">
        <v>312</v>
      </c>
      <c r="N17" s="161" t="s">
        <v>313</v>
      </c>
      <c r="O17" s="165">
        <v>855916.5981</v>
      </c>
      <c r="P17" s="166" t="s">
        <v>318</v>
      </c>
      <c r="Q17" s="5"/>
      <c r="R17" s="5" t="s">
        <v>46</v>
      </c>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6.5">
      <c r="A18" s="155" t="s">
        <v>319</v>
      </c>
      <c r="B18" s="156">
        <v>409</v>
      </c>
      <c r="C18" s="157">
        <v>865</v>
      </c>
      <c r="D18" s="158"/>
      <c r="E18" s="57"/>
      <c r="F18" s="159">
        <v>1000</v>
      </c>
      <c r="G18" s="160">
        <v>4</v>
      </c>
      <c r="H18" s="161" t="s">
        <v>279</v>
      </c>
      <c r="I18" s="162" t="s">
        <v>320</v>
      </c>
      <c r="J18" s="163">
        <v>10.5</v>
      </c>
      <c r="K18" s="164" t="s">
        <v>311</v>
      </c>
      <c r="L18" s="161" t="s">
        <v>312</v>
      </c>
      <c r="M18" s="161" t="s">
        <v>312</v>
      </c>
      <c r="N18" s="161" t="s">
        <v>313</v>
      </c>
      <c r="O18" s="165">
        <v>637675.6151</v>
      </c>
      <c r="P18" s="166" t="s">
        <v>314</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6.5">
      <c r="A19" s="155" t="s">
        <v>321</v>
      </c>
      <c r="B19" s="156">
        <v>1207</v>
      </c>
      <c r="C19" s="157">
        <v>2288</v>
      </c>
      <c r="D19" s="158"/>
      <c r="E19" s="57"/>
      <c r="F19" s="159">
        <v>200</v>
      </c>
      <c r="G19" s="160">
        <v>5.2</v>
      </c>
      <c r="H19" s="161" t="s">
        <v>279</v>
      </c>
      <c r="I19" s="162" t="s">
        <v>322</v>
      </c>
      <c r="J19" s="163">
        <v>11.2</v>
      </c>
      <c r="K19" s="164" t="s">
        <v>311</v>
      </c>
      <c r="L19" s="161" t="s">
        <v>312</v>
      </c>
      <c r="M19" s="161" t="s">
        <v>312</v>
      </c>
      <c r="N19" s="161" t="s">
        <v>313</v>
      </c>
      <c r="O19" s="165">
        <v>568760.7726</v>
      </c>
      <c r="P19" s="166" t="s">
        <v>318</v>
      </c>
      <c r="Q19" s="5"/>
      <c r="R19" s="5"/>
      <c r="S19" s="5"/>
      <c r="T19" s="5"/>
      <c r="U19" s="5"/>
      <c r="V19" s="5"/>
      <c r="W19" s="5"/>
      <c r="X19" s="5"/>
      <c r="Y19" s="5"/>
      <c r="Z19" s="5"/>
      <c r="AA19" s="5"/>
      <c r="AB19" s="5"/>
      <c r="AC19" s="5"/>
      <c r="AD19" s="5"/>
      <c r="AE19" s="5"/>
      <c r="AF19" s="167"/>
      <c r="AG19" s="167"/>
      <c r="AH19" s="167"/>
      <c r="AI19" s="167"/>
      <c r="AJ19" s="5"/>
      <c r="AK19" s="5"/>
      <c r="AL19" s="5"/>
      <c r="AM19" s="5"/>
      <c r="AN19" s="5"/>
      <c r="AO19" s="5"/>
      <c r="AP19" s="5"/>
      <c r="AQ19" s="5"/>
      <c r="AR19" s="5"/>
      <c r="AS19" s="5"/>
      <c r="AT19" s="5"/>
      <c r="AU19" s="5"/>
      <c r="AV19" s="5"/>
    </row>
    <row r="20" spans="1:48" ht="16.5">
      <c r="A20" s="168" t="s">
        <v>323</v>
      </c>
      <c r="B20" s="153">
        <f>SUM(B21:B24)</f>
        <v>20665</v>
      </c>
      <c r="C20" s="154">
        <f>SUM(C21:C24)</f>
        <v>26025</v>
      </c>
      <c r="D20" s="134">
        <f>C20-B20</f>
        <v>5360</v>
      </c>
      <c r="E20" s="135">
        <f>D20/B20</f>
        <v>0.25937575610936364</v>
      </c>
      <c r="O20" s="169"/>
      <c r="P20" s="170"/>
      <c r="AQ20" s="5"/>
      <c r="AR20" s="5"/>
      <c r="AS20" s="5"/>
      <c r="AT20" s="5"/>
      <c r="AU20" s="5"/>
      <c r="AV20" s="5"/>
    </row>
    <row r="21" spans="1:48" ht="16.5">
      <c r="A21" s="155" t="s">
        <v>323</v>
      </c>
      <c r="B21" s="156">
        <v>17559</v>
      </c>
      <c r="C21" s="157">
        <v>20540</v>
      </c>
      <c r="D21" s="158"/>
      <c r="E21" s="57"/>
      <c r="F21" s="159">
        <v>5200</v>
      </c>
      <c r="G21" s="160">
        <v>3.1</v>
      </c>
      <c r="H21" s="161" t="s">
        <v>285</v>
      </c>
      <c r="I21" s="162" t="s">
        <v>314</v>
      </c>
      <c r="J21" s="163">
        <v>16.1</v>
      </c>
      <c r="K21" s="164" t="s">
        <v>311</v>
      </c>
      <c r="L21" s="161" t="s">
        <v>312</v>
      </c>
      <c r="M21" s="161" t="s">
        <v>312</v>
      </c>
      <c r="N21" s="161" t="s">
        <v>313</v>
      </c>
      <c r="O21" s="165">
        <v>7181411.537</v>
      </c>
      <c r="P21" s="166" t="s">
        <v>314</v>
      </c>
      <c r="Q21" s="5"/>
      <c r="R21" s="5"/>
      <c r="S21" s="5"/>
      <c r="T21" s="5"/>
      <c r="U21" s="5"/>
      <c r="V21" s="5"/>
      <c r="W21" s="5"/>
      <c r="X21" s="5"/>
      <c r="Y21" s="5"/>
      <c r="Z21" s="5"/>
      <c r="AA21" s="5"/>
      <c r="AB21" s="5"/>
      <c r="AI21" s="5"/>
      <c r="AJ21" s="5"/>
      <c r="AK21" s="5"/>
      <c r="AL21" s="5"/>
      <c r="AM21" s="5"/>
      <c r="AN21" s="5"/>
      <c r="AO21" s="5"/>
      <c r="AP21" s="5"/>
      <c r="AQ21" s="5"/>
      <c r="AS21" s="5"/>
      <c r="AT21" s="5"/>
      <c r="AU21" s="5"/>
      <c r="AV21" s="5"/>
    </row>
    <row r="22" spans="1:48" ht="16.5">
      <c r="A22" s="155" t="s">
        <v>324</v>
      </c>
      <c r="B22" s="156">
        <v>1359</v>
      </c>
      <c r="C22" s="157">
        <v>1895</v>
      </c>
      <c r="D22" s="158"/>
      <c r="E22" s="57"/>
      <c r="F22" s="159">
        <v>300</v>
      </c>
      <c r="G22" s="160">
        <v>4.1</v>
      </c>
      <c r="H22" s="161" t="s">
        <v>285</v>
      </c>
      <c r="I22" s="162" t="s">
        <v>320</v>
      </c>
      <c r="J22" s="163">
        <v>10.5</v>
      </c>
      <c r="K22" s="164" t="s">
        <v>311</v>
      </c>
      <c r="L22" s="161" t="s">
        <v>312</v>
      </c>
      <c r="M22" s="161" t="s">
        <v>312</v>
      </c>
      <c r="N22" s="161" t="s">
        <v>313</v>
      </c>
      <c r="O22" s="165">
        <v>584877.4102</v>
      </c>
      <c r="P22" s="166" t="s">
        <v>318</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S22" s="5"/>
      <c r="AT22" s="5"/>
      <c r="AU22" s="5"/>
      <c r="AV22" s="5"/>
    </row>
    <row r="23" spans="1:48" ht="16.5">
      <c r="A23" s="155" t="s">
        <v>325</v>
      </c>
      <c r="B23" s="156">
        <v>634</v>
      </c>
      <c r="C23" s="157">
        <v>958</v>
      </c>
      <c r="D23" s="158"/>
      <c r="E23" s="57"/>
      <c r="F23" s="159">
        <v>100</v>
      </c>
      <c r="G23" s="171">
        <v>4.2</v>
      </c>
      <c r="H23" s="161" t="s">
        <v>279</v>
      </c>
      <c r="I23" s="162" t="s">
        <v>322</v>
      </c>
      <c r="J23" s="163">
        <v>10.7</v>
      </c>
      <c r="K23" s="164" t="s">
        <v>311</v>
      </c>
      <c r="L23" s="161" t="s">
        <v>312</v>
      </c>
      <c r="M23" s="161" t="s">
        <v>312</v>
      </c>
      <c r="N23" s="161" t="s">
        <v>313</v>
      </c>
      <c r="O23" s="165">
        <v>331460.2224</v>
      </c>
      <c r="P23" s="166" t="s">
        <v>318</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S23" s="5"/>
      <c r="AT23" s="5"/>
      <c r="AU23" s="5"/>
      <c r="AV23" s="5"/>
    </row>
    <row r="24" spans="1:48" ht="16.5">
      <c r="A24" s="155" t="s">
        <v>326</v>
      </c>
      <c r="B24" s="156">
        <v>1113</v>
      </c>
      <c r="C24" s="157">
        <v>2632</v>
      </c>
      <c r="D24" s="158"/>
      <c r="E24" s="57"/>
      <c r="F24" s="159">
        <v>200</v>
      </c>
      <c r="G24" s="160">
        <v>5.7</v>
      </c>
      <c r="H24" s="161" t="s">
        <v>279</v>
      </c>
      <c r="I24" s="162" t="s">
        <v>322</v>
      </c>
      <c r="J24" s="163">
        <v>12.3</v>
      </c>
      <c r="K24" s="164" t="s">
        <v>311</v>
      </c>
      <c r="L24" s="161" t="s">
        <v>312</v>
      </c>
      <c r="M24" s="161" t="s">
        <v>312</v>
      </c>
      <c r="N24" s="161" t="s">
        <v>313</v>
      </c>
      <c r="O24" s="165">
        <v>593313.2837</v>
      </c>
      <c r="P24" s="166" t="s">
        <v>318</v>
      </c>
      <c r="Q24" s="5"/>
      <c r="R24" s="5"/>
      <c r="S24" s="5"/>
      <c r="T24" s="5"/>
      <c r="U24" s="5"/>
      <c r="V24" s="5"/>
      <c r="W24" s="5"/>
      <c r="X24" s="5"/>
      <c r="Y24" s="5"/>
      <c r="AI24" s="5"/>
      <c r="AJ24" s="5"/>
      <c r="AK24" s="5"/>
      <c r="AL24" s="5"/>
      <c r="AM24" s="5"/>
      <c r="AN24" s="5"/>
      <c r="AO24" s="5"/>
      <c r="AP24" s="5"/>
      <c r="AQ24" s="5"/>
      <c r="AS24" s="5"/>
      <c r="AT24" s="5"/>
      <c r="AU24" s="5"/>
      <c r="AV24" s="5"/>
    </row>
    <row r="25" spans="1:48" ht="16.5">
      <c r="A25" s="6" t="s">
        <v>327</v>
      </c>
      <c r="B25" s="153">
        <f>SUM(B26:B38)</f>
        <v>80157</v>
      </c>
      <c r="C25" s="153">
        <f>SUM(C26:C38)</f>
        <v>123762</v>
      </c>
      <c r="D25" s="134">
        <f>C25-B25</f>
        <v>43605</v>
      </c>
      <c r="E25" s="135">
        <f>D25/B25</f>
        <v>0.5439949099891463</v>
      </c>
      <c r="O25" s="169"/>
      <c r="P25" s="170"/>
      <c r="AI25" s="5"/>
      <c r="AJ25" s="5"/>
      <c r="AK25" s="5"/>
      <c r="AL25" s="5"/>
      <c r="AM25" s="5"/>
      <c r="AN25" s="5"/>
      <c r="AO25" s="5"/>
      <c r="AP25" s="5"/>
      <c r="AQ25" s="5"/>
      <c r="AS25" s="5"/>
      <c r="AT25" s="5"/>
      <c r="AU25" s="5"/>
      <c r="AV25" s="5"/>
    </row>
    <row r="26" spans="1:48" ht="16.5">
      <c r="A26" s="155" t="s">
        <v>328</v>
      </c>
      <c r="B26" s="172">
        <v>6718</v>
      </c>
      <c r="C26" s="157">
        <v>7952</v>
      </c>
      <c r="D26" s="158"/>
      <c r="E26" s="57"/>
      <c r="F26" s="159">
        <v>1600</v>
      </c>
      <c r="G26" s="160">
        <v>3.9</v>
      </c>
      <c r="H26" s="161" t="s">
        <v>285</v>
      </c>
      <c r="I26" s="162" t="s">
        <v>314</v>
      </c>
      <c r="J26" s="163">
        <v>2.7597820499999997</v>
      </c>
      <c r="K26" s="164" t="s">
        <v>312</v>
      </c>
      <c r="L26" s="161" t="s">
        <v>312</v>
      </c>
      <c r="M26" s="161" t="s">
        <v>312</v>
      </c>
      <c r="N26" s="161" t="s">
        <v>312</v>
      </c>
      <c r="O26" s="165">
        <v>2575656.254</v>
      </c>
      <c r="P26" s="166" t="s">
        <v>314</v>
      </c>
      <c r="Q26" s="5"/>
      <c r="R26" s="5"/>
      <c r="S26" s="5"/>
      <c r="T26" s="5"/>
      <c r="U26" s="5"/>
      <c r="V26" s="5"/>
      <c r="W26" s="5"/>
      <c r="AS26" s="5"/>
      <c r="AT26" s="5"/>
      <c r="AU26" s="5"/>
      <c r="AV26" s="5"/>
    </row>
    <row r="27" spans="1:48" ht="16.5">
      <c r="A27" s="155" t="s">
        <v>329</v>
      </c>
      <c r="B27" s="172">
        <v>3711</v>
      </c>
      <c r="C27" s="157">
        <v>5253</v>
      </c>
      <c r="D27" s="158"/>
      <c r="E27" s="57"/>
      <c r="F27" s="159">
        <v>900</v>
      </c>
      <c r="G27" s="160">
        <v>3.8</v>
      </c>
      <c r="H27" s="161" t="s">
        <v>285</v>
      </c>
      <c r="I27" s="162" t="s">
        <v>316</v>
      </c>
      <c r="J27" s="163">
        <v>3.75</v>
      </c>
      <c r="K27" s="164" t="s">
        <v>311</v>
      </c>
      <c r="L27" s="161" t="s">
        <v>312</v>
      </c>
      <c r="M27" s="161" t="s">
        <v>312</v>
      </c>
      <c r="N27" s="161" t="s">
        <v>313</v>
      </c>
      <c r="O27" s="165">
        <v>1340351.461</v>
      </c>
      <c r="P27" s="166" t="s">
        <v>314</v>
      </c>
      <c r="Q27" s="5"/>
      <c r="R27" s="5"/>
      <c r="S27" s="5"/>
      <c r="T27" s="5"/>
      <c r="U27" s="5"/>
      <c r="V27" s="5"/>
      <c r="W27" s="5"/>
      <c r="X27" s="5"/>
      <c r="Y27" s="5"/>
      <c r="Z27" s="5"/>
      <c r="AA27" s="5"/>
      <c r="AB27" s="5"/>
      <c r="AC27" s="5"/>
      <c r="AD27" s="5"/>
      <c r="AE27" s="5"/>
      <c r="AF27" s="5"/>
      <c r="AS27" s="5"/>
      <c r="AT27" s="5"/>
      <c r="AU27" s="5"/>
      <c r="AV27" s="5"/>
    </row>
    <row r="28" spans="1:48" ht="16.5">
      <c r="A28" s="155" t="s">
        <v>330</v>
      </c>
      <c r="B28" s="172">
        <v>3483</v>
      </c>
      <c r="C28" s="157">
        <v>3838</v>
      </c>
      <c r="D28" s="158"/>
      <c r="E28" s="57"/>
      <c r="F28" s="159">
        <v>800</v>
      </c>
      <c r="G28" s="160">
        <v>4.1</v>
      </c>
      <c r="H28" s="161" t="s">
        <v>279</v>
      </c>
      <c r="I28" s="162" t="s">
        <v>322</v>
      </c>
      <c r="J28" s="163">
        <v>3.1</v>
      </c>
      <c r="K28" s="164" t="s">
        <v>312</v>
      </c>
      <c r="L28" s="161" t="s">
        <v>312</v>
      </c>
      <c r="M28" s="161" t="s">
        <v>312</v>
      </c>
      <c r="N28" s="161" t="s">
        <v>312</v>
      </c>
      <c r="O28" s="165">
        <v>1443781.382</v>
      </c>
      <c r="P28" s="166" t="s">
        <v>314</v>
      </c>
      <c r="Q28" s="5"/>
      <c r="R28" s="5"/>
      <c r="S28" s="5"/>
      <c r="T28" s="5"/>
      <c r="U28" s="5"/>
      <c r="V28" s="5"/>
      <c r="W28" s="5"/>
      <c r="X28" s="5"/>
      <c r="Y28" s="5"/>
      <c r="Z28" s="5"/>
      <c r="AA28" s="5"/>
      <c r="AB28" s="5"/>
      <c r="AC28" s="5"/>
      <c r="AD28" s="5"/>
      <c r="AE28" s="5"/>
      <c r="AF28" s="5"/>
      <c r="AG28" s="5"/>
      <c r="AH28" s="5"/>
      <c r="AI28" s="5"/>
      <c r="AJ28" s="5"/>
      <c r="AK28" s="5"/>
      <c r="AL28" s="5"/>
      <c r="AS28" s="5"/>
      <c r="AT28" s="5"/>
      <c r="AU28" s="5"/>
      <c r="AV28" s="5"/>
    </row>
    <row r="29" spans="1:48" ht="16.5">
      <c r="A29" s="155" t="s">
        <v>331</v>
      </c>
      <c r="B29" s="172">
        <v>731</v>
      </c>
      <c r="C29" s="157">
        <v>2427</v>
      </c>
      <c r="D29" s="158"/>
      <c r="E29" s="57"/>
      <c r="F29" s="159">
        <v>200</v>
      </c>
      <c r="G29" s="160">
        <v>4.3</v>
      </c>
      <c r="H29" s="161" t="s">
        <v>285</v>
      </c>
      <c r="I29" s="162" t="s">
        <v>316</v>
      </c>
      <c r="J29" s="163">
        <v>4.9</v>
      </c>
      <c r="K29" s="164" t="s">
        <v>312</v>
      </c>
      <c r="L29" s="161" t="s">
        <v>312</v>
      </c>
      <c r="M29" s="161" t="s">
        <v>312</v>
      </c>
      <c r="N29" s="161" t="s">
        <v>312</v>
      </c>
      <c r="O29" s="165">
        <v>242724.18</v>
      </c>
      <c r="P29" s="166" t="s">
        <v>314</v>
      </c>
      <c r="Q29" s="5"/>
      <c r="R29" s="5"/>
      <c r="S29" s="5"/>
      <c r="T29" s="5"/>
      <c r="U29" s="5"/>
      <c r="V29" s="5"/>
      <c r="W29" s="5"/>
      <c r="X29" s="5"/>
      <c r="AS29" s="5"/>
      <c r="AT29" s="5"/>
      <c r="AU29" s="5"/>
      <c r="AV29" s="5"/>
    </row>
    <row r="30" spans="1:48" ht="16.5">
      <c r="A30" s="155" t="s">
        <v>332</v>
      </c>
      <c r="B30" s="172">
        <v>2588</v>
      </c>
      <c r="C30" s="157">
        <v>2771</v>
      </c>
      <c r="D30" s="158"/>
      <c r="E30" s="57"/>
      <c r="F30" s="159">
        <v>500</v>
      </c>
      <c r="G30" s="160">
        <v>4.9</v>
      </c>
      <c r="H30" s="161" t="s">
        <v>279</v>
      </c>
      <c r="I30" s="162" t="s">
        <v>322</v>
      </c>
      <c r="J30" s="163">
        <v>0</v>
      </c>
      <c r="K30" s="164" t="s">
        <v>312</v>
      </c>
      <c r="L30" s="161" t="s">
        <v>312</v>
      </c>
      <c r="M30" s="161" t="s">
        <v>312</v>
      </c>
      <c r="N30" s="161" t="s">
        <v>312</v>
      </c>
      <c r="O30" s="165">
        <v>1053083.816</v>
      </c>
      <c r="P30" s="166" t="s">
        <v>314</v>
      </c>
      <c r="Q30" s="5"/>
      <c r="R30" s="5"/>
      <c r="S30" s="5"/>
      <c r="T30" s="5"/>
      <c r="U30" s="5"/>
      <c r="V30" s="5"/>
      <c r="W30" s="5"/>
      <c r="X30" s="5"/>
      <c r="AS30" s="5"/>
      <c r="AT30" s="5"/>
      <c r="AU30" s="5"/>
      <c r="AV30" s="5"/>
    </row>
    <row r="31" spans="1:48" ht="16.5">
      <c r="A31" s="155" t="s">
        <v>333</v>
      </c>
      <c r="B31" s="172">
        <v>2440</v>
      </c>
      <c r="C31" s="157">
        <v>2658</v>
      </c>
      <c r="D31" s="158"/>
      <c r="E31" s="57"/>
      <c r="F31" s="159">
        <v>500</v>
      </c>
      <c r="G31" s="160">
        <v>4.6</v>
      </c>
      <c r="H31" s="161" t="s">
        <v>285</v>
      </c>
      <c r="I31" s="162" t="s">
        <v>316</v>
      </c>
      <c r="J31" s="163">
        <v>0</v>
      </c>
      <c r="K31" s="164" t="s">
        <v>312</v>
      </c>
      <c r="L31" s="161" t="s">
        <v>312</v>
      </c>
      <c r="M31" s="161" t="s">
        <v>312</v>
      </c>
      <c r="N31" s="161" t="s">
        <v>312</v>
      </c>
      <c r="O31" s="165">
        <v>614164.143</v>
      </c>
      <c r="P31" s="166" t="s">
        <v>314</v>
      </c>
      <c r="Q31" s="5"/>
      <c r="R31" s="5"/>
      <c r="AS31" s="5"/>
      <c r="AT31" s="5"/>
      <c r="AU31" s="5"/>
      <c r="AV31" s="5"/>
    </row>
    <row r="32" spans="1:48" ht="16.5">
      <c r="A32" s="155" t="s">
        <v>334</v>
      </c>
      <c r="B32" s="172">
        <v>457</v>
      </c>
      <c r="C32" s="157">
        <v>891</v>
      </c>
      <c r="D32" s="158"/>
      <c r="E32" s="57"/>
      <c r="F32" s="159">
        <v>600</v>
      </c>
      <c r="G32" s="160">
        <v>5.1</v>
      </c>
      <c r="H32" s="161" t="s">
        <v>309</v>
      </c>
      <c r="I32" s="162" t="s">
        <v>310</v>
      </c>
      <c r="J32" s="163">
        <v>0</v>
      </c>
      <c r="K32" s="164" t="s">
        <v>312</v>
      </c>
      <c r="L32" s="161" t="s">
        <v>312</v>
      </c>
      <c r="M32" s="161" t="s">
        <v>312</v>
      </c>
      <c r="N32" s="161" t="s">
        <v>312</v>
      </c>
      <c r="O32" s="165">
        <v>947006.662</v>
      </c>
      <c r="P32" s="166" t="s">
        <v>335</v>
      </c>
      <c r="Q32" s="5"/>
      <c r="AS32" s="5"/>
      <c r="AT32" s="5"/>
      <c r="AU32" s="5"/>
      <c r="AV32" s="5"/>
    </row>
    <row r="33" spans="1:48" ht="16.5">
      <c r="A33" s="155" t="s">
        <v>336</v>
      </c>
      <c r="B33" s="172">
        <v>1593</v>
      </c>
      <c r="C33" s="157">
        <v>2669</v>
      </c>
      <c r="D33" s="158"/>
      <c r="E33" s="57"/>
      <c r="F33" s="159">
        <v>200</v>
      </c>
      <c r="G33" s="160">
        <v>5.6</v>
      </c>
      <c r="H33" s="161" t="s">
        <v>279</v>
      </c>
      <c r="I33" s="162" t="s">
        <v>322</v>
      </c>
      <c r="J33" s="163">
        <v>0.24699051</v>
      </c>
      <c r="K33" s="164" t="s">
        <v>312</v>
      </c>
      <c r="L33" s="161" t="s">
        <v>312</v>
      </c>
      <c r="M33" s="161" t="s">
        <v>313</v>
      </c>
      <c r="N33" s="161" t="s">
        <v>313</v>
      </c>
      <c r="O33" s="165">
        <v>1475986.442</v>
      </c>
      <c r="P33" s="166" t="s">
        <v>335</v>
      </c>
      <c r="Q33" s="5"/>
      <c r="R33" s="5"/>
      <c r="S33" s="5"/>
      <c r="T33" s="5"/>
      <c r="U33" s="5"/>
      <c r="V33" s="5"/>
      <c r="W33" s="5"/>
      <c r="X33" s="5"/>
      <c r="Y33" s="5"/>
      <c r="AS33" s="5"/>
      <c r="AT33" s="5"/>
      <c r="AU33" s="5"/>
      <c r="AV33" s="5"/>
    </row>
    <row r="34" spans="1:48" ht="16.5">
      <c r="A34" s="155" t="s">
        <v>337</v>
      </c>
      <c r="B34" s="172">
        <v>46245</v>
      </c>
      <c r="C34" s="157">
        <v>76374</v>
      </c>
      <c r="D34" s="158"/>
      <c r="E34" s="57"/>
      <c r="F34" s="159">
        <v>7400</v>
      </c>
      <c r="G34" s="160">
        <v>5.3</v>
      </c>
      <c r="H34" s="161" t="s">
        <v>309</v>
      </c>
      <c r="I34" s="162" t="s">
        <v>310</v>
      </c>
      <c r="J34" s="163">
        <v>0.58640783</v>
      </c>
      <c r="K34" s="164" t="s">
        <v>312</v>
      </c>
      <c r="L34" s="161" t="s">
        <v>312</v>
      </c>
      <c r="M34" s="161" t="s">
        <v>312</v>
      </c>
      <c r="N34" s="161" t="s">
        <v>312</v>
      </c>
      <c r="O34" s="165">
        <v>3177700.565</v>
      </c>
      <c r="P34" s="166" t="s">
        <v>314</v>
      </c>
      <c r="Q34" s="5"/>
      <c r="R34" s="5"/>
      <c r="S34" s="5"/>
      <c r="T34" s="5"/>
      <c r="U34" s="5"/>
      <c r="V34" s="5"/>
      <c r="AS34" s="5"/>
      <c r="AT34" s="5"/>
      <c r="AU34" s="5"/>
      <c r="AV34" s="5"/>
    </row>
    <row r="35" spans="1:48" ht="16.5">
      <c r="A35" s="155" t="s">
        <v>338</v>
      </c>
      <c r="B35" s="172">
        <v>935</v>
      </c>
      <c r="C35" s="157">
        <v>2148</v>
      </c>
      <c r="D35" s="158"/>
      <c r="E35" s="57"/>
      <c r="F35" s="159">
        <v>200</v>
      </c>
      <c r="G35" s="160">
        <v>3.8</v>
      </c>
      <c r="H35" s="161" t="s">
        <v>285</v>
      </c>
      <c r="I35" s="162" t="s">
        <v>316</v>
      </c>
      <c r="J35" s="163">
        <v>4.85</v>
      </c>
      <c r="K35" s="164" t="s">
        <v>313</v>
      </c>
      <c r="L35" s="161" t="s">
        <v>313</v>
      </c>
      <c r="M35" s="161" t="s">
        <v>313</v>
      </c>
      <c r="N35" s="161" t="s">
        <v>313</v>
      </c>
      <c r="O35" s="165">
        <v>767641.8155</v>
      </c>
      <c r="P35" s="166" t="s">
        <v>318</v>
      </c>
      <c r="Q35" s="5"/>
      <c r="R35" s="5"/>
      <c r="S35" s="5"/>
      <c r="T35" s="5"/>
      <c r="U35" s="5"/>
      <c r="V35" s="5"/>
      <c r="W35" s="5"/>
      <c r="X35" s="5"/>
      <c r="Y35" s="5"/>
      <c r="Z35" s="5"/>
      <c r="AR35" s="5"/>
      <c r="AS35" s="5"/>
      <c r="AT35" s="5"/>
      <c r="AU35" s="5"/>
      <c r="AV35" s="5"/>
    </row>
    <row r="36" spans="1:48" ht="16.5">
      <c r="A36" s="155" t="s">
        <v>339</v>
      </c>
      <c r="B36" s="172">
        <v>846</v>
      </c>
      <c r="C36" s="157">
        <v>1786</v>
      </c>
      <c r="D36" s="158"/>
      <c r="E36" s="57"/>
      <c r="F36" s="159">
        <v>200</v>
      </c>
      <c r="G36" s="160">
        <v>4.1</v>
      </c>
      <c r="H36" s="161" t="s">
        <v>285</v>
      </c>
      <c r="I36" s="162" t="s">
        <v>316</v>
      </c>
      <c r="J36" s="163">
        <v>3.75</v>
      </c>
      <c r="K36" s="164" t="s">
        <v>313</v>
      </c>
      <c r="L36" s="161" t="s">
        <v>313</v>
      </c>
      <c r="M36" s="161" t="s">
        <v>313</v>
      </c>
      <c r="N36" s="161" t="s">
        <v>313</v>
      </c>
      <c r="O36" s="165">
        <v>619101.9346</v>
      </c>
      <c r="P36" s="166" t="s">
        <v>318</v>
      </c>
      <c r="Q36" s="5"/>
      <c r="R36" s="5"/>
      <c r="S36" s="5"/>
      <c r="T36" s="5"/>
      <c r="U36" s="5"/>
      <c r="V36" s="5"/>
      <c r="W36" s="5"/>
      <c r="X36" s="5"/>
      <c r="AR36" s="5"/>
      <c r="AS36" s="5"/>
      <c r="AT36" s="5"/>
      <c r="AU36" s="5"/>
      <c r="AV36" s="5"/>
    </row>
    <row r="37" spans="1:48" ht="16.5">
      <c r="A37" s="155" t="s">
        <v>340</v>
      </c>
      <c r="B37" s="172">
        <v>5917</v>
      </c>
      <c r="C37" s="157">
        <v>8955</v>
      </c>
      <c r="D37" s="158"/>
      <c r="E37" s="57"/>
      <c r="F37" s="159">
        <v>1400</v>
      </c>
      <c r="G37" s="160">
        <v>4</v>
      </c>
      <c r="H37" s="161" t="s">
        <v>285</v>
      </c>
      <c r="I37" s="162" t="s">
        <v>314</v>
      </c>
      <c r="J37" s="163">
        <v>0</v>
      </c>
      <c r="K37" s="164" t="s">
        <v>312</v>
      </c>
      <c r="L37" s="161" t="s">
        <v>312</v>
      </c>
      <c r="M37" s="161" t="s">
        <v>312</v>
      </c>
      <c r="N37" s="161" t="s">
        <v>312</v>
      </c>
      <c r="O37" s="165">
        <v>1512972.795</v>
      </c>
      <c r="P37" s="166" t="s">
        <v>314</v>
      </c>
      <c r="Q37" s="5"/>
      <c r="R37" s="5"/>
      <c r="S37" s="5"/>
      <c r="T37" s="173"/>
      <c r="U37" s="5"/>
      <c r="AR37" s="5"/>
      <c r="AS37" s="5"/>
      <c r="AT37" s="5"/>
      <c r="AU37" s="5"/>
      <c r="AV37" s="5"/>
    </row>
    <row r="38" spans="1:48" ht="16.5">
      <c r="A38" s="155" t="s">
        <v>341</v>
      </c>
      <c r="B38" s="172">
        <v>4493</v>
      </c>
      <c r="C38" s="157">
        <v>6040</v>
      </c>
      <c r="D38" s="158"/>
      <c r="E38" s="57"/>
      <c r="F38" s="159">
        <v>1100</v>
      </c>
      <c r="G38" s="160">
        <v>3.8</v>
      </c>
      <c r="H38" s="161" t="s">
        <v>285</v>
      </c>
      <c r="I38" s="162" t="s">
        <v>314</v>
      </c>
      <c r="J38" s="163">
        <v>2.67361655</v>
      </c>
      <c r="K38" s="164" t="s">
        <v>312</v>
      </c>
      <c r="L38" s="161" t="s">
        <v>312</v>
      </c>
      <c r="M38" s="161" t="s">
        <v>312</v>
      </c>
      <c r="N38" s="161" t="s">
        <v>312</v>
      </c>
      <c r="O38" s="165">
        <v>986989.3666</v>
      </c>
      <c r="P38" s="166" t="s">
        <v>314</v>
      </c>
      <c r="Q38" s="5"/>
      <c r="AR38" s="5"/>
      <c r="AS38" s="5"/>
      <c r="AT38" s="5"/>
      <c r="AU38" s="5"/>
      <c r="AV38" s="5"/>
    </row>
    <row r="39" spans="1:48" ht="16.5">
      <c r="A39" s="6" t="s">
        <v>342</v>
      </c>
      <c r="B39" s="154">
        <f>SUM(B40:B44)</f>
        <v>20213</v>
      </c>
      <c r="C39" s="154">
        <f>SUM(C40:C44)</f>
        <v>25121</v>
      </c>
      <c r="D39" s="134">
        <f>C39-B39</f>
        <v>4908</v>
      </c>
      <c r="E39" s="135">
        <f>D39/B39</f>
        <v>0.24281403057438283</v>
      </c>
      <c r="O39" s="169"/>
      <c r="P39" s="170"/>
      <c r="AR39" s="5"/>
      <c r="AS39" s="5"/>
      <c r="AT39" s="5"/>
      <c r="AU39" s="5"/>
      <c r="AV39" s="5"/>
    </row>
    <row r="40" spans="1:48" ht="16.5">
      <c r="A40" s="155" t="s">
        <v>343</v>
      </c>
      <c r="B40" s="172">
        <v>5499</v>
      </c>
      <c r="C40" s="157">
        <v>5973</v>
      </c>
      <c r="D40" s="158"/>
      <c r="E40" s="57"/>
      <c r="F40" s="159">
        <v>1000</v>
      </c>
      <c r="G40" s="160">
        <v>4.6</v>
      </c>
      <c r="H40" s="161" t="s">
        <v>279</v>
      </c>
      <c r="I40" s="162" t="s">
        <v>322</v>
      </c>
      <c r="J40" s="163">
        <v>13.5</v>
      </c>
      <c r="K40" s="164" t="s">
        <v>313</v>
      </c>
      <c r="L40" s="161" t="s">
        <v>313</v>
      </c>
      <c r="M40" s="161" t="s">
        <v>313</v>
      </c>
      <c r="N40" s="161" t="s">
        <v>313</v>
      </c>
      <c r="O40" s="165">
        <v>2403595.413</v>
      </c>
      <c r="P40" s="166" t="s">
        <v>318</v>
      </c>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ht="16.5">
      <c r="A41" s="155" t="s">
        <v>344</v>
      </c>
      <c r="B41" s="172">
        <v>4157</v>
      </c>
      <c r="C41" s="157">
        <v>5682</v>
      </c>
      <c r="D41" s="158"/>
      <c r="E41" s="57"/>
      <c r="F41" s="159">
        <v>900</v>
      </c>
      <c r="G41" s="160">
        <v>4.3</v>
      </c>
      <c r="H41" s="161" t="s">
        <v>285</v>
      </c>
      <c r="I41" s="162" t="s">
        <v>316</v>
      </c>
      <c r="J41" s="163">
        <v>6.6</v>
      </c>
      <c r="K41" s="164" t="s">
        <v>313</v>
      </c>
      <c r="L41" s="161" t="s">
        <v>313</v>
      </c>
      <c r="M41" s="161" t="s">
        <v>312</v>
      </c>
      <c r="N41" s="161" t="s">
        <v>313</v>
      </c>
      <c r="O41" s="165">
        <v>1458526.655</v>
      </c>
      <c r="P41" s="166" t="s">
        <v>314</v>
      </c>
      <c r="Q41" s="5"/>
      <c r="Z41" s="5"/>
      <c r="AA41" s="5"/>
      <c r="AB41" s="5"/>
      <c r="AC41" s="5"/>
      <c r="AD41" s="5"/>
      <c r="AE41" s="5"/>
      <c r="AF41" s="5"/>
      <c r="AG41" s="5"/>
      <c r="AH41" s="5"/>
      <c r="AI41" s="5"/>
      <c r="AJ41" s="5"/>
      <c r="AK41" s="5"/>
      <c r="AL41" s="5"/>
      <c r="AM41" s="5"/>
      <c r="AN41" s="5"/>
      <c r="AO41" s="5"/>
      <c r="AP41" s="5"/>
      <c r="AQ41" s="5"/>
      <c r="AR41" s="5"/>
      <c r="AS41" s="5"/>
      <c r="AT41" s="5"/>
      <c r="AU41" s="5"/>
      <c r="AV41" s="5"/>
    </row>
    <row r="42" spans="1:48" ht="16.5">
      <c r="A42" s="155" t="s">
        <v>345</v>
      </c>
      <c r="B42" s="172">
        <v>5811</v>
      </c>
      <c r="C42" s="157">
        <v>8542</v>
      </c>
      <c r="D42" s="158"/>
      <c r="E42" s="57"/>
      <c r="F42" s="159">
        <v>1100</v>
      </c>
      <c r="G42" s="160">
        <v>4.8</v>
      </c>
      <c r="H42" s="161" t="s">
        <v>279</v>
      </c>
      <c r="I42" s="162" t="s">
        <v>322</v>
      </c>
      <c r="J42" s="163">
        <v>7.7</v>
      </c>
      <c r="K42" s="164" t="s">
        <v>313</v>
      </c>
      <c r="L42" s="161" t="s">
        <v>313</v>
      </c>
      <c r="M42" s="161" t="s">
        <v>312</v>
      </c>
      <c r="N42" s="161" t="s">
        <v>313</v>
      </c>
      <c r="O42" s="165">
        <v>2425279.141</v>
      </c>
      <c r="P42" s="166" t="s">
        <v>318</v>
      </c>
      <c r="Q42" s="5"/>
      <c r="Z42" s="5"/>
      <c r="AA42" s="5"/>
      <c r="AB42" s="5"/>
      <c r="AC42" s="5"/>
      <c r="AD42" s="5"/>
      <c r="AE42" s="5"/>
      <c r="AF42" s="5"/>
      <c r="AG42" s="5"/>
      <c r="AH42" s="5"/>
      <c r="AI42" s="5"/>
      <c r="AJ42" s="5"/>
      <c r="AK42" s="5"/>
      <c r="AL42" s="5"/>
      <c r="AM42" s="5"/>
      <c r="AN42" s="5"/>
      <c r="AO42" s="5"/>
      <c r="AP42" s="5"/>
      <c r="AQ42" s="5"/>
      <c r="AR42" s="5"/>
      <c r="AS42" s="5"/>
      <c r="AT42" s="5"/>
      <c r="AU42" s="5"/>
      <c r="AV42" s="5"/>
    </row>
    <row r="43" spans="1:48" ht="16.5">
      <c r="A43" s="155" t="s">
        <v>346</v>
      </c>
      <c r="B43" s="172">
        <v>3183</v>
      </c>
      <c r="C43" s="157">
        <v>3043</v>
      </c>
      <c r="D43" s="158"/>
      <c r="E43" s="57"/>
      <c r="F43" s="159">
        <v>600</v>
      </c>
      <c r="G43" s="160">
        <v>4.5</v>
      </c>
      <c r="H43" s="161" t="s">
        <v>279</v>
      </c>
      <c r="I43" s="162" t="s">
        <v>322</v>
      </c>
      <c r="J43" s="163">
        <v>15.1</v>
      </c>
      <c r="K43" s="164" t="s">
        <v>313</v>
      </c>
      <c r="L43" s="161" t="s">
        <v>313</v>
      </c>
      <c r="M43" s="161" t="s">
        <v>313</v>
      </c>
      <c r="N43" s="161" t="s">
        <v>313</v>
      </c>
      <c r="O43" s="165">
        <v>4668788.096</v>
      </c>
      <c r="P43" s="166" t="s">
        <v>318</v>
      </c>
      <c r="Q43" s="5"/>
      <c r="R43" s="5"/>
      <c r="Z43" s="5"/>
      <c r="AA43" s="5"/>
      <c r="AB43" s="5"/>
      <c r="AC43" s="5"/>
      <c r="AD43" s="5"/>
      <c r="AE43" s="5"/>
      <c r="AF43" s="5"/>
      <c r="AG43" s="5"/>
      <c r="AH43" s="5"/>
      <c r="AI43" s="5"/>
      <c r="AJ43" s="5"/>
      <c r="AK43" s="5"/>
      <c r="AL43" s="5"/>
      <c r="AM43" s="5"/>
      <c r="AN43" s="5"/>
      <c r="AO43" s="5"/>
      <c r="AP43" s="5"/>
      <c r="AQ43" s="5"/>
      <c r="AR43" s="5"/>
      <c r="AS43" s="5"/>
      <c r="AT43" s="5"/>
      <c r="AU43" s="5"/>
      <c r="AV43" s="5"/>
    </row>
    <row r="44" spans="1:48" ht="16.5">
      <c r="A44" s="155" t="s">
        <v>347</v>
      </c>
      <c r="B44" s="172">
        <v>1563</v>
      </c>
      <c r="C44" s="157">
        <v>1881</v>
      </c>
      <c r="D44" s="158" t="s">
        <v>46</v>
      </c>
      <c r="E44" s="57"/>
      <c r="F44" s="159">
        <v>300</v>
      </c>
      <c r="G44" s="160">
        <v>5.4</v>
      </c>
      <c r="H44" s="161" t="s">
        <v>279</v>
      </c>
      <c r="I44" s="162" t="s">
        <v>322</v>
      </c>
      <c r="J44" s="163">
        <v>9.6</v>
      </c>
      <c r="K44" s="164" t="s">
        <v>313</v>
      </c>
      <c r="L44" s="161" t="s">
        <v>313</v>
      </c>
      <c r="M44" s="161" t="s">
        <v>312</v>
      </c>
      <c r="N44" s="161" t="s">
        <v>313</v>
      </c>
      <c r="O44" s="165">
        <v>665382.9448</v>
      </c>
      <c r="P44" s="166" t="s">
        <v>318</v>
      </c>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ht="16.5">
      <c r="A45" s="6" t="s">
        <v>348</v>
      </c>
      <c r="B45" s="154">
        <f>SUM(B46:B48)</f>
        <v>15103</v>
      </c>
      <c r="C45" s="153">
        <f>SUM(C46:C48)</f>
        <v>23574</v>
      </c>
      <c r="D45" s="134">
        <f>C45-B45</f>
        <v>8471</v>
      </c>
      <c r="E45" s="135">
        <f>D45/B45</f>
        <v>0.5608819439846389</v>
      </c>
      <c r="O45" s="169"/>
      <c r="P45" s="170"/>
      <c r="Z45" s="5"/>
      <c r="AA45" s="5"/>
      <c r="AB45" s="5"/>
      <c r="AC45" s="5"/>
      <c r="AD45" s="5"/>
      <c r="AE45" s="5"/>
      <c r="AF45" s="5"/>
      <c r="AG45" s="5"/>
      <c r="AH45" s="5"/>
      <c r="AI45" s="5"/>
      <c r="AJ45" s="5"/>
      <c r="AK45" s="5"/>
      <c r="AL45" s="5"/>
      <c r="AM45" s="5"/>
      <c r="AN45" s="5"/>
      <c r="AO45" s="5"/>
      <c r="AP45" s="5"/>
      <c r="AQ45" s="5"/>
      <c r="AR45" s="5"/>
      <c r="AS45" s="5"/>
      <c r="AT45" s="5"/>
      <c r="AU45" s="5"/>
      <c r="AV45" s="5"/>
    </row>
    <row r="46" spans="1:48" ht="16.5">
      <c r="A46" s="174" t="s">
        <v>349</v>
      </c>
      <c r="B46" s="172">
        <v>10779</v>
      </c>
      <c r="C46" s="157">
        <v>18420</v>
      </c>
      <c r="D46" s="158"/>
      <c r="E46" s="57"/>
      <c r="F46" s="159">
        <v>2700</v>
      </c>
      <c r="G46" s="160">
        <v>3.8</v>
      </c>
      <c r="H46" s="161" t="s">
        <v>285</v>
      </c>
      <c r="I46" s="162" t="s">
        <v>314</v>
      </c>
      <c r="J46" s="163">
        <v>4.9</v>
      </c>
      <c r="K46" s="164" t="s">
        <v>312</v>
      </c>
      <c r="L46" s="161" t="s">
        <v>312</v>
      </c>
      <c r="M46" s="161" t="s">
        <v>312</v>
      </c>
      <c r="N46" s="161" t="s">
        <v>313</v>
      </c>
      <c r="O46" s="165">
        <v>7267310.926</v>
      </c>
      <c r="P46" s="166" t="s">
        <v>314</v>
      </c>
      <c r="Q46" s="5"/>
      <c r="R46" s="5"/>
      <c r="S46" s="5"/>
      <c r="T46" s="5"/>
      <c r="U46" s="5"/>
      <c r="AH46" s="5"/>
      <c r="AI46" s="5"/>
      <c r="AJ46" s="5"/>
      <c r="AK46" s="5"/>
      <c r="AL46" s="5"/>
      <c r="AM46" s="5"/>
      <c r="AN46" s="5"/>
      <c r="AO46" s="5"/>
      <c r="AP46" s="5"/>
      <c r="AQ46" s="5"/>
      <c r="AR46" s="5"/>
      <c r="AS46" s="5"/>
      <c r="AT46" s="5"/>
      <c r="AU46" s="5"/>
      <c r="AV46" s="5"/>
    </row>
    <row r="47" spans="1:48" ht="16.5">
      <c r="A47" s="174" t="s">
        <v>350</v>
      </c>
      <c r="B47" s="172">
        <v>1113</v>
      </c>
      <c r="C47" s="157">
        <v>1066</v>
      </c>
      <c r="D47" s="158"/>
      <c r="E47" s="57"/>
      <c r="F47" s="159">
        <v>0</v>
      </c>
      <c r="G47" s="160"/>
      <c r="H47" s="161" t="s">
        <v>279</v>
      </c>
      <c r="I47" s="162" t="s">
        <v>316</v>
      </c>
      <c r="J47" s="163">
        <v>4</v>
      </c>
      <c r="K47" s="164" t="s">
        <v>312</v>
      </c>
      <c r="L47" s="161" t="s">
        <v>312</v>
      </c>
      <c r="M47" s="161" t="s">
        <v>312</v>
      </c>
      <c r="N47" s="161" t="s">
        <v>313</v>
      </c>
      <c r="O47" s="165">
        <v>227558.4966</v>
      </c>
      <c r="P47" s="166" t="s">
        <v>318</v>
      </c>
      <c r="Q47" s="5"/>
      <c r="AH47" s="5"/>
      <c r="AI47" s="5"/>
      <c r="AJ47" s="5"/>
      <c r="AK47" s="5"/>
      <c r="AL47" s="5"/>
      <c r="AM47" s="5"/>
      <c r="AN47" s="5"/>
      <c r="AO47" s="5"/>
      <c r="AP47" s="5"/>
      <c r="AQ47" s="5"/>
      <c r="AR47" s="5"/>
      <c r="AS47" s="5"/>
      <c r="AT47" s="5"/>
      <c r="AU47" s="5"/>
      <c r="AV47" s="5"/>
    </row>
    <row r="48" spans="1:48" ht="16.5">
      <c r="A48" s="174" t="s">
        <v>351</v>
      </c>
      <c r="B48" s="172">
        <v>3211</v>
      </c>
      <c r="C48" s="157">
        <v>4088</v>
      </c>
      <c r="D48" s="158"/>
      <c r="E48" s="57"/>
      <c r="F48" s="159">
        <v>800</v>
      </c>
      <c r="G48" s="160">
        <v>3.5</v>
      </c>
      <c r="H48" s="161" t="s">
        <v>285</v>
      </c>
      <c r="I48" s="162" t="s">
        <v>316</v>
      </c>
      <c r="J48" s="163">
        <v>0</v>
      </c>
      <c r="K48" s="164" t="s">
        <v>312</v>
      </c>
      <c r="L48" s="161" t="s">
        <v>312</v>
      </c>
      <c r="M48" s="161" t="s">
        <v>312</v>
      </c>
      <c r="N48" s="161" t="s">
        <v>312</v>
      </c>
      <c r="O48" s="165">
        <v>1201701.078</v>
      </c>
      <c r="P48" s="166" t="s">
        <v>318</v>
      </c>
      <c r="Q48" s="5"/>
      <c r="R48" s="5"/>
      <c r="S48" s="5"/>
      <c r="AH48" s="5"/>
      <c r="AI48" s="5"/>
      <c r="AJ48" s="5"/>
      <c r="AK48" s="5"/>
      <c r="AL48" s="5"/>
      <c r="AM48" s="5"/>
      <c r="AN48" s="5"/>
      <c r="AO48" s="5"/>
      <c r="AP48" s="5"/>
      <c r="AQ48" s="5"/>
      <c r="AR48" s="5"/>
      <c r="AS48" s="5"/>
      <c r="AT48" s="5"/>
      <c r="AU48" s="5"/>
      <c r="AV48" s="5"/>
    </row>
    <row r="49" spans="1:48" ht="16.5">
      <c r="A49" s="6" t="s">
        <v>352</v>
      </c>
      <c r="B49" s="154">
        <f>B50+B51</f>
        <v>37423</v>
      </c>
      <c r="C49" s="154">
        <f>C50+C51</f>
        <v>42828</v>
      </c>
      <c r="D49" s="134">
        <f>C49-B49</f>
        <v>5405</v>
      </c>
      <c r="E49" s="135">
        <f>D49/B49</f>
        <v>0.14442989605322928</v>
      </c>
      <c r="O49" s="169"/>
      <c r="P49" s="170"/>
      <c r="AH49" s="5"/>
      <c r="AI49" s="5"/>
      <c r="AJ49" s="5"/>
      <c r="AK49" s="5"/>
      <c r="AL49" s="5"/>
      <c r="AM49" s="5"/>
      <c r="AN49" s="5"/>
      <c r="AO49" s="5"/>
      <c r="AP49" s="5"/>
      <c r="AQ49" s="5"/>
      <c r="AR49" s="5"/>
      <c r="AS49" s="5"/>
      <c r="AT49" s="5"/>
      <c r="AU49" s="5"/>
      <c r="AV49" s="5"/>
    </row>
    <row r="50" spans="1:48" ht="16.5">
      <c r="A50" s="155" t="s">
        <v>353</v>
      </c>
      <c r="B50" s="172">
        <v>34324</v>
      </c>
      <c r="C50" s="157">
        <v>38154</v>
      </c>
      <c r="D50" s="158"/>
      <c r="E50" s="57"/>
      <c r="F50" s="159">
        <v>8700</v>
      </c>
      <c r="G50" s="160">
        <v>3.8</v>
      </c>
      <c r="H50" s="161" t="s">
        <v>285</v>
      </c>
      <c r="I50" s="162" t="s">
        <v>314</v>
      </c>
      <c r="J50" s="163">
        <v>4.5</v>
      </c>
      <c r="K50" s="164" t="s">
        <v>311</v>
      </c>
      <c r="L50" s="161" t="s">
        <v>312</v>
      </c>
      <c r="M50" s="161" t="s">
        <v>312</v>
      </c>
      <c r="N50" s="161" t="s">
        <v>313</v>
      </c>
      <c r="O50" s="165">
        <v>7120547.873</v>
      </c>
      <c r="P50" s="166" t="s">
        <v>314</v>
      </c>
      <c r="Q50" s="5"/>
      <c r="R50" s="5"/>
      <c r="S50" s="5"/>
      <c r="T50" s="5"/>
      <c r="AH50" s="5"/>
      <c r="AI50" s="5"/>
      <c r="AJ50" s="5"/>
      <c r="AK50" s="5"/>
      <c r="AL50" s="5"/>
      <c r="AM50" s="5"/>
      <c r="AN50" s="5"/>
      <c r="AO50" s="5"/>
      <c r="AP50" s="5"/>
      <c r="AQ50" s="5"/>
      <c r="AR50" s="5"/>
      <c r="AS50" s="5"/>
      <c r="AT50" s="5"/>
      <c r="AU50" s="5"/>
      <c r="AV50" s="5"/>
    </row>
    <row r="51" spans="1:48" ht="16.5">
      <c r="A51" s="155" t="s">
        <v>354</v>
      </c>
      <c r="B51" s="172">
        <v>3099</v>
      </c>
      <c r="C51" s="157">
        <v>4674</v>
      </c>
      <c r="D51" s="158"/>
      <c r="E51" s="57"/>
      <c r="F51" s="159">
        <v>700</v>
      </c>
      <c r="G51" s="160">
        <v>4.2</v>
      </c>
      <c r="H51" s="161" t="s">
        <v>279</v>
      </c>
      <c r="I51" s="162" t="s">
        <v>316</v>
      </c>
      <c r="J51" s="163">
        <v>10.6</v>
      </c>
      <c r="K51" s="164" t="s">
        <v>311</v>
      </c>
      <c r="L51" s="161" t="s">
        <v>312</v>
      </c>
      <c r="M51" s="161" t="s">
        <v>312</v>
      </c>
      <c r="N51" s="161" t="s">
        <v>313</v>
      </c>
      <c r="O51" s="165">
        <v>856644.0756</v>
      </c>
      <c r="P51" s="166" t="s">
        <v>318</v>
      </c>
      <c r="Q51" s="5"/>
      <c r="R51" s="5"/>
      <c r="S51" s="5"/>
      <c r="T51" s="5"/>
      <c r="AQ51" s="5"/>
      <c r="AR51" s="5"/>
      <c r="AS51" s="5"/>
      <c r="AT51" s="5"/>
      <c r="AU51" s="5"/>
      <c r="AV51" s="5"/>
    </row>
    <row r="52" spans="1:48" ht="16.5">
      <c r="A52" s="6" t="s">
        <v>355</v>
      </c>
      <c r="B52" s="154">
        <f>SUM(B53:B61)</f>
        <v>51414</v>
      </c>
      <c r="C52" s="153">
        <f>SUM(C53:C61)</f>
        <v>82185</v>
      </c>
      <c r="D52" s="134">
        <f>C52-B52</f>
        <v>30771</v>
      </c>
      <c r="E52" s="135">
        <f>D52/B52</f>
        <v>0.598494573462481</v>
      </c>
      <c r="O52" s="169"/>
      <c r="P52" s="170"/>
      <c r="AQ52" s="5"/>
      <c r="AR52" s="5"/>
      <c r="AS52" s="5"/>
      <c r="AT52" s="5"/>
      <c r="AU52" s="5"/>
      <c r="AV52" s="5"/>
    </row>
    <row r="53" spans="1:48" ht="16.5">
      <c r="A53" s="155" t="s">
        <v>356</v>
      </c>
      <c r="B53" s="172">
        <v>2951</v>
      </c>
      <c r="C53" s="157">
        <v>3098</v>
      </c>
      <c r="D53" s="158"/>
      <c r="E53" s="57"/>
      <c r="F53" s="159">
        <v>700</v>
      </c>
      <c r="G53" s="160">
        <v>3.9</v>
      </c>
      <c r="H53" s="161" t="s">
        <v>279</v>
      </c>
      <c r="I53" s="162" t="s">
        <v>322</v>
      </c>
      <c r="J53" s="163">
        <v>4.6</v>
      </c>
      <c r="K53" s="164" t="s">
        <v>311</v>
      </c>
      <c r="L53" s="161" t="s">
        <v>312</v>
      </c>
      <c r="M53" s="161" t="s">
        <v>312</v>
      </c>
      <c r="N53" s="161" t="s">
        <v>312</v>
      </c>
      <c r="O53" s="165">
        <v>1834800.428</v>
      </c>
      <c r="P53" s="166" t="s">
        <v>318</v>
      </c>
      <c r="Q53" s="5"/>
      <c r="AQ53" s="5"/>
      <c r="AR53" s="5"/>
      <c r="AS53" s="5"/>
      <c r="AT53" s="5"/>
      <c r="AU53" s="5"/>
      <c r="AV53" s="5"/>
    </row>
    <row r="54" spans="1:48" ht="16.5">
      <c r="A54" s="155" t="s">
        <v>357</v>
      </c>
      <c r="B54" s="172">
        <v>900</v>
      </c>
      <c r="C54" s="157">
        <v>1568</v>
      </c>
      <c r="D54" s="158"/>
      <c r="E54" s="57"/>
      <c r="F54" s="159">
        <v>200</v>
      </c>
      <c r="G54" s="160">
        <v>4.5</v>
      </c>
      <c r="H54" s="161" t="s">
        <v>279</v>
      </c>
      <c r="I54" s="162" t="s">
        <v>322</v>
      </c>
      <c r="J54" s="163">
        <v>2.8</v>
      </c>
      <c r="K54" s="164" t="s">
        <v>311</v>
      </c>
      <c r="L54" s="161" t="s">
        <v>312</v>
      </c>
      <c r="M54" s="161" t="s">
        <v>312</v>
      </c>
      <c r="N54" s="161" t="s">
        <v>312</v>
      </c>
      <c r="O54" s="165">
        <v>1228973.279</v>
      </c>
      <c r="P54" s="166" t="s">
        <v>318</v>
      </c>
      <c r="Q54" s="5"/>
      <c r="AQ54" s="5"/>
      <c r="AR54" s="5"/>
      <c r="AS54" s="5"/>
      <c r="AT54" s="5"/>
      <c r="AU54" s="5"/>
      <c r="AV54" s="5"/>
    </row>
    <row r="55" spans="1:48" ht="16.5">
      <c r="A55" s="155" t="s">
        <v>358</v>
      </c>
      <c r="B55" s="172">
        <v>34999</v>
      </c>
      <c r="C55" s="157">
        <v>59269</v>
      </c>
      <c r="D55" s="158"/>
      <c r="E55" s="57"/>
      <c r="F55" s="159">
        <v>5800</v>
      </c>
      <c r="G55" s="160">
        <v>5.7</v>
      </c>
      <c r="H55" s="161" t="s">
        <v>309</v>
      </c>
      <c r="I55" s="162" t="s">
        <v>310</v>
      </c>
      <c r="J55" s="163">
        <v>0.3737949</v>
      </c>
      <c r="K55" s="164" t="s">
        <v>311</v>
      </c>
      <c r="L55" s="161" t="s">
        <v>312</v>
      </c>
      <c r="M55" s="161" t="s">
        <v>312</v>
      </c>
      <c r="N55" s="161" t="s">
        <v>312</v>
      </c>
      <c r="O55" s="165">
        <v>3891277.081</v>
      </c>
      <c r="P55" s="166" t="s">
        <v>314</v>
      </c>
      <c r="AQ55" s="5"/>
      <c r="AR55" s="5"/>
      <c r="AS55" s="5"/>
      <c r="AT55" s="5"/>
      <c r="AU55" s="5"/>
      <c r="AV55" s="5"/>
    </row>
    <row r="56" spans="1:48" ht="16.5">
      <c r="A56" s="155" t="s">
        <v>359</v>
      </c>
      <c r="B56" s="172">
        <v>7183</v>
      </c>
      <c r="C56" s="157">
        <v>10806</v>
      </c>
      <c r="D56" s="158"/>
      <c r="E56" s="57"/>
      <c r="F56" s="159">
        <v>1600</v>
      </c>
      <c r="G56" s="160">
        <v>4.1</v>
      </c>
      <c r="H56" s="161" t="s">
        <v>279</v>
      </c>
      <c r="I56" s="162" t="s">
        <v>322</v>
      </c>
      <c r="J56" s="163">
        <v>6.5</v>
      </c>
      <c r="K56" s="164" t="s">
        <v>311</v>
      </c>
      <c r="L56" s="161" t="s">
        <v>312</v>
      </c>
      <c r="M56" s="161" t="s">
        <v>312</v>
      </c>
      <c r="N56" s="161" t="s">
        <v>313</v>
      </c>
      <c r="O56" s="165">
        <v>2299145.948</v>
      </c>
      <c r="P56" s="166" t="s">
        <v>318</v>
      </c>
      <c r="Q56" s="5"/>
      <c r="AQ56" s="5"/>
      <c r="AR56" s="5"/>
      <c r="AS56" s="5"/>
      <c r="AT56" s="5"/>
      <c r="AU56" s="5"/>
      <c r="AV56" s="5"/>
    </row>
    <row r="57" spans="1:48" ht="16.5">
      <c r="A57" s="155" t="s">
        <v>360</v>
      </c>
      <c r="B57" s="172">
        <v>1837</v>
      </c>
      <c r="C57" s="157">
        <v>2459</v>
      </c>
      <c r="D57" s="158"/>
      <c r="E57" s="57"/>
      <c r="F57" s="159">
        <v>300</v>
      </c>
      <c r="G57" s="160">
        <v>5</v>
      </c>
      <c r="H57" s="161" t="s">
        <v>279</v>
      </c>
      <c r="I57" s="162" t="s">
        <v>322</v>
      </c>
      <c r="J57" s="163">
        <v>5.45</v>
      </c>
      <c r="K57" s="164" t="s">
        <v>311</v>
      </c>
      <c r="L57" s="161" t="s">
        <v>312</v>
      </c>
      <c r="M57" s="161" t="s">
        <v>312</v>
      </c>
      <c r="N57" s="161" t="s">
        <v>312</v>
      </c>
      <c r="O57" s="165">
        <v>445664.7282</v>
      </c>
      <c r="P57" s="166" t="s">
        <v>318</v>
      </c>
      <c r="AQ57" s="5"/>
      <c r="AR57" s="5"/>
      <c r="AS57" s="5"/>
      <c r="AT57" s="5"/>
      <c r="AU57" s="5"/>
      <c r="AV57" s="5"/>
    </row>
    <row r="58" spans="1:48" ht="16.5">
      <c r="A58" s="155" t="s">
        <v>361</v>
      </c>
      <c r="B58" s="172">
        <v>818</v>
      </c>
      <c r="C58" s="157">
        <v>1156</v>
      </c>
      <c r="D58" s="158"/>
      <c r="E58" s="57"/>
      <c r="F58" s="159">
        <v>200</v>
      </c>
      <c r="G58" s="160">
        <v>3.3</v>
      </c>
      <c r="H58" s="161" t="s">
        <v>279</v>
      </c>
      <c r="I58" s="162" t="s">
        <v>322</v>
      </c>
      <c r="J58" s="163">
        <v>4.72</v>
      </c>
      <c r="K58" s="164" t="s">
        <v>311</v>
      </c>
      <c r="L58" s="161" t="s">
        <v>312</v>
      </c>
      <c r="M58" s="161" t="s">
        <v>312</v>
      </c>
      <c r="N58" s="161" t="s">
        <v>312</v>
      </c>
      <c r="O58" s="165">
        <v>866303.1187</v>
      </c>
      <c r="P58" s="166" t="s">
        <v>362</v>
      </c>
      <c r="AQ58" s="5"/>
      <c r="AR58" s="5"/>
      <c r="AS58" s="5"/>
      <c r="AT58" s="5"/>
      <c r="AU58" s="5"/>
      <c r="AV58" s="5"/>
    </row>
    <row r="59" spans="1:48" ht="16.5">
      <c r="A59" s="155" t="s">
        <v>363</v>
      </c>
      <c r="B59" s="172">
        <v>436</v>
      </c>
      <c r="C59" s="157">
        <v>574</v>
      </c>
      <c r="D59" s="158"/>
      <c r="E59" s="57"/>
      <c r="F59" s="159">
        <v>1100</v>
      </c>
      <c r="G59" s="160">
        <v>3.3</v>
      </c>
      <c r="H59" s="161" t="s">
        <v>279</v>
      </c>
      <c r="I59" s="162" t="s">
        <v>322</v>
      </c>
      <c r="J59" s="163">
        <v>7.4</v>
      </c>
      <c r="K59" s="164" t="s">
        <v>311</v>
      </c>
      <c r="L59" s="161" t="s">
        <v>312</v>
      </c>
      <c r="M59" s="161" t="s">
        <v>312</v>
      </c>
      <c r="N59" s="161" t="s">
        <v>313</v>
      </c>
      <c r="O59" s="165">
        <v>460187.8921</v>
      </c>
      <c r="P59" s="166" t="s">
        <v>362</v>
      </c>
      <c r="AQ59" s="5"/>
      <c r="AR59" s="5"/>
      <c r="AS59" s="5"/>
      <c r="AT59" s="5"/>
      <c r="AU59" s="5"/>
      <c r="AV59" s="5"/>
    </row>
    <row r="60" spans="1:48" ht="16.5">
      <c r="A60" s="155" t="s">
        <v>364</v>
      </c>
      <c r="B60" s="172">
        <v>1735</v>
      </c>
      <c r="C60" s="157">
        <v>2322</v>
      </c>
      <c r="D60" s="158"/>
      <c r="E60" s="57"/>
      <c r="F60" s="159">
        <v>300</v>
      </c>
      <c r="G60" s="160">
        <v>5.3</v>
      </c>
      <c r="H60" s="161" t="s">
        <v>279</v>
      </c>
      <c r="I60" s="162" t="s">
        <v>322</v>
      </c>
      <c r="J60" s="163">
        <v>4.2</v>
      </c>
      <c r="K60" s="164" t="s">
        <v>311</v>
      </c>
      <c r="L60" s="161" t="s">
        <v>312</v>
      </c>
      <c r="M60" s="161" t="s">
        <v>312</v>
      </c>
      <c r="N60" s="161" t="s">
        <v>312</v>
      </c>
      <c r="O60" s="165">
        <v>457419.4842</v>
      </c>
      <c r="P60" s="166" t="s">
        <v>318</v>
      </c>
      <c r="U60" s="5"/>
      <c r="V60" s="5"/>
      <c r="W60" s="5"/>
      <c r="AQ60" s="5"/>
      <c r="AR60" s="5"/>
      <c r="AS60" s="5"/>
      <c r="AT60" s="5"/>
      <c r="AU60" s="5"/>
      <c r="AV60" s="5"/>
    </row>
    <row r="61" spans="1:48" ht="16.5">
      <c r="A61" s="155" t="s">
        <v>365</v>
      </c>
      <c r="B61" s="172">
        <v>555</v>
      </c>
      <c r="C61" s="157">
        <v>933</v>
      </c>
      <c r="D61" s="158"/>
      <c r="E61" s="57"/>
      <c r="F61" s="159">
        <v>100</v>
      </c>
      <c r="G61" s="160">
        <v>4.3</v>
      </c>
      <c r="H61" s="161" t="s">
        <v>279</v>
      </c>
      <c r="I61" s="162" t="s">
        <v>322</v>
      </c>
      <c r="J61" s="163">
        <v>3.85</v>
      </c>
      <c r="K61" s="164" t="s">
        <v>311</v>
      </c>
      <c r="L61" s="161" t="s">
        <v>312</v>
      </c>
      <c r="M61" s="161" t="s">
        <v>312</v>
      </c>
      <c r="N61" s="161" t="s">
        <v>312</v>
      </c>
      <c r="O61" s="165">
        <v>441551.0422</v>
      </c>
      <c r="P61" s="166" t="s">
        <v>362</v>
      </c>
      <c r="U61" s="5"/>
      <c r="AQ61" s="5"/>
      <c r="AR61" s="5"/>
      <c r="AS61" s="5"/>
      <c r="AT61" s="5"/>
      <c r="AU61" s="5"/>
      <c r="AV61" s="5"/>
    </row>
    <row r="62" spans="1:48" ht="16.5">
      <c r="A62" s="175" t="s">
        <v>366</v>
      </c>
      <c r="B62" s="176">
        <f>B63+B64</f>
        <v>782</v>
      </c>
      <c r="C62" s="177">
        <f>C63+C64</f>
        <v>950</v>
      </c>
      <c r="D62" s="134">
        <f>C62-B62</f>
        <v>168</v>
      </c>
      <c r="E62" s="135">
        <f>D62/B62</f>
        <v>0.21483375959079284</v>
      </c>
      <c r="O62" s="169"/>
      <c r="P62" s="170"/>
      <c r="AQ62" s="5"/>
      <c r="AR62" s="5"/>
      <c r="AS62" s="5"/>
      <c r="AT62" s="5"/>
      <c r="AU62" s="5"/>
      <c r="AV62" s="5"/>
    </row>
    <row r="63" spans="1:48" ht="16.5">
      <c r="A63" s="155" t="s">
        <v>367</v>
      </c>
      <c r="B63" s="172">
        <v>382</v>
      </c>
      <c r="C63" s="157">
        <v>550</v>
      </c>
      <c r="D63" s="158"/>
      <c r="E63" s="57"/>
      <c r="F63" s="159">
        <v>700</v>
      </c>
      <c r="G63" s="160">
        <v>4.6</v>
      </c>
      <c r="H63" s="161" t="s">
        <v>279</v>
      </c>
      <c r="I63" s="162" t="s">
        <v>322</v>
      </c>
      <c r="J63" s="163">
        <v>0.22884447</v>
      </c>
      <c r="K63" s="164" t="s">
        <v>311</v>
      </c>
      <c r="L63" s="161" t="s">
        <v>312</v>
      </c>
      <c r="M63" s="161" t="s">
        <v>312</v>
      </c>
      <c r="N63" s="161" t="s">
        <v>313</v>
      </c>
      <c r="O63" s="165">
        <v>819111.3177</v>
      </c>
      <c r="P63" s="166" t="s">
        <v>318</v>
      </c>
      <c r="AQ63" s="5"/>
      <c r="AR63" s="5"/>
      <c r="AS63" s="5"/>
      <c r="AT63" s="5"/>
      <c r="AU63" s="5"/>
      <c r="AV63" s="5"/>
    </row>
    <row r="64" spans="1:48" ht="16.5">
      <c r="A64" s="155" t="s">
        <v>368</v>
      </c>
      <c r="B64" s="172">
        <v>400</v>
      </c>
      <c r="C64" s="157">
        <v>400</v>
      </c>
      <c r="D64" s="158"/>
      <c r="E64" s="57"/>
      <c r="F64" s="159">
        <v>0</v>
      </c>
      <c r="G64" s="160"/>
      <c r="H64" s="161" t="s">
        <v>285</v>
      </c>
      <c r="I64" s="162" t="s">
        <v>322</v>
      </c>
      <c r="J64" s="163">
        <v>0</v>
      </c>
      <c r="K64" s="164" t="s">
        <v>312</v>
      </c>
      <c r="L64" s="161" t="s">
        <v>312</v>
      </c>
      <c r="M64" s="161" t="s">
        <v>312</v>
      </c>
      <c r="N64" s="161" t="s">
        <v>312</v>
      </c>
      <c r="O64" s="165">
        <v>41565.4515</v>
      </c>
      <c r="P64" s="166" t="s">
        <v>318</v>
      </c>
      <c r="Q64" s="5" t="s">
        <v>369</v>
      </c>
      <c r="R64" s="5"/>
      <c r="S64" s="5"/>
      <c r="T64" s="5"/>
      <c r="W64" s="5"/>
      <c r="AQ64" s="5"/>
      <c r="AR64" s="5"/>
      <c r="AS64" s="5"/>
      <c r="AT64" s="5"/>
      <c r="AU64" s="5"/>
      <c r="AV64" s="5"/>
    </row>
    <row r="65" spans="1:48" ht="16.5">
      <c r="A65" s="6" t="s">
        <v>370</v>
      </c>
      <c r="B65" s="154">
        <f>B14+B20+B25+B39+B45+B49+B52+B62</f>
        <v>237273</v>
      </c>
      <c r="C65" s="154">
        <f>C14+C20+C25+C39+C45+C49+C52+C62</f>
        <v>340634</v>
      </c>
      <c r="D65" s="134">
        <f>C65-B65</f>
        <v>103361</v>
      </c>
      <c r="E65" s="135">
        <f>D65/B65</f>
        <v>0.43562057208363364</v>
      </c>
      <c r="O65" s="178"/>
      <c r="P65" s="170"/>
      <c r="AK65" s="5"/>
      <c r="AL65" s="5"/>
      <c r="AM65" s="5"/>
      <c r="AN65" s="5"/>
      <c r="AO65" s="5"/>
      <c r="AP65" s="5"/>
      <c r="AQ65" s="5"/>
      <c r="AR65" s="5"/>
      <c r="AS65" s="5"/>
      <c r="AT65" s="5"/>
      <c r="AU65" s="5"/>
      <c r="AV65" s="5"/>
    </row>
    <row r="66" spans="2:48" ht="16.5">
      <c r="B66" s="179"/>
      <c r="C66" s="180"/>
      <c r="O66" s="178"/>
      <c r="P66" s="170"/>
      <c r="AK66" s="5"/>
      <c r="AL66" s="5"/>
      <c r="AM66" s="5"/>
      <c r="AN66" s="5"/>
      <c r="AO66" s="5"/>
      <c r="AP66" s="5"/>
      <c r="AQ66" s="5"/>
      <c r="AR66" s="5"/>
      <c r="AS66" s="5"/>
      <c r="AT66" s="5"/>
      <c r="AU66" s="5"/>
      <c r="AV66" s="5"/>
    </row>
    <row r="67" spans="1:48" ht="16.5">
      <c r="A67" s="6" t="s">
        <v>371</v>
      </c>
      <c r="B67" s="154">
        <f>SUM(B68:B79)</f>
        <v>188025</v>
      </c>
      <c r="C67" s="154">
        <f>SUM(C68:C79)</f>
        <v>226360</v>
      </c>
      <c r="D67" s="134">
        <f>C67-B67</f>
        <v>38335</v>
      </c>
      <c r="E67" s="135">
        <f>D67/B67</f>
        <v>0.20388246243850552</v>
      </c>
      <c r="O67" s="178"/>
      <c r="P67" s="170"/>
      <c r="AK67" s="5"/>
      <c r="AL67" s="5"/>
      <c r="AM67" s="5"/>
      <c r="AN67" s="5"/>
      <c r="AO67" s="5"/>
      <c r="AP67" s="5"/>
      <c r="AQ67" s="5"/>
      <c r="AR67" s="5"/>
      <c r="AS67" s="5"/>
      <c r="AT67" s="5"/>
      <c r="AU67" s="5"/>
      <c r="AV67" s="5"/>
    </row>
    <row r="68" spans="1:48" ht="15">
      <c r="A68" s="181" t="s">
        <v>372</v>
      </c>
      <c r="B68" s="182">
        <v>13700</v>
      </c>
      <c r="C68" s="183">
        <v>14970</v>
      </c>
      <c r="D68" s="184"/>
      <c r="I68" s="185" t="s">
        <v>373</v>
      </c>
      <c r="K68" s="186" t="s">
        <v>312</v>
      </c>
      <c r="L68" s="186" t="s">
        <v>312</v>
      </c>
      <c r="M68" s="186" t="s">
        <v>312</v>
      </c>
      <c r="N68" s="186" t="s">
        <v>312</v>
      </c>
      <c r="O68" s="187">
        <v>1312850.795</v>
      </c>
      <c r="P68" s="170"/>
      <c r="AK68" s="5"/>
      <c r="AL68" s="5"/>
      <c r="AM68" s="5"/>
      <c r="AN68" s="5"/>
      <c r="AO68" s="5"/>
      <c r="AP68" s="5"/>
      <c r="AQ68" s="5"/>
      <c r="AR68" s="5"/>
      <c r="AS68" s="5"/>
      <c r="AT68" s="5"/>
      <c r="AU68" s="5"/>
      <c r="AV68" s="5"/>
    </row>
    <row r="69" spans="1:48" ht="15">
      <c r="A69" s="181" t="s">
        <v>374</v>
      </c>
      <c r="B69" s="182">
        <f>7099+2831</f>
        <v>9930</v>
      </c>
      <c r="C69" s="183">
        <v>8690</v>
      </c>
      <c r="D69" s="184"/>
      <c r="I69" s="185" t="s">
        <v>373</v>
      </c>
      <c r="K69" s="186" t="s">
        <v>312</v>
      </c>
      <c r="L69" s="186" t="s">
        <v>312</v>
      </c>
      <c r="M69" s="186" t="s">
        <v>312</v>
      </c>
      <c r="N69" s="186" t="s">
        <v>312</v>
      </c>
      <c r="O69" s="187">
        <v>571918.3515</v>
      </c>
      <c r="P69" s="170"/>
      <c r="AK69" s="5"/>
      <c r="AL69" s="5"/>
      <c r="AM69" s="5"/>
      <c r="AN69" s="5"/>
      <c r="AO69" s="5"/>
      <c r="AP69" s="5"/>
      <c r="AQ69" s="5"/>
      <c r="AR69" s="5"/>
      <c r="AS69" s="5"/>
      <c r="AT69" s="5"/>
      <c r="AU69" s="5"/>
      <c r="AV69" s="5"/>
    </row>
    <row r="70" spans="1:48" ht="15">
      <c r="A70" s="181" t="s">
        <v>375</v>
      </c>
      <c r="B70" s="182">
        <v>29000</v>
      </c>
      <c r="C70" s="183">
        <f>19900+10930</f>
        <v>30830</v>
      </c>
      <c r="D70" s="184"/>
      <c r="I70" s="185" t="s">
        <v>373</v>
      </c>
      <c r="K70" s="186" t="s">
        <v>312</v>
      </c>
      <c r="L70" s="186" t="s">
        <v>312</v>
      </c>
      <c r="M70" s="186" t="s">
        <v>312</v>
      </c>
      <c r="N70" s="186" t="s">
        <v>312</v>
      </c>
      <c r="O70" s="187">
        <v>2414062.298</v>
      </c>
      <c r="P70" s="170"/>
      <c r="AK70" s="5"/>
      <c r="AL70" s="5"/>
      <c r="AM70" s="5"/>
      <c r="AN70" s="5"/>
      <c r="AO70" s="5"/>
      <c r="AP70" s="5"/>
      <c r="AQ70" s="5"/>
      <c r="AR70" s="5"/>
      <c r="AS70" s="5"/>
      <c r="AT70" s="5"/>
      <c r="AU70" s="5"/>
      <c r="AV70" s="5"/>
    </row>
    <row r="71" spans="1:48" ht="15">
      <c r="A71" s="181" t="s">
        <v>376</v>
      </c>
      <c r="B71" s="182">
        <v>299</v>
      </c>
      <c r="C71" s="188"/>
      <c r="D71" s="184"/>
      <c r="I71" s="185" t="s">
        <v>373</v>
      </c>
      <c r="K71" s="186" t="s">
        <v>312</v>
      </c>
      <c r="L71" s="186" t="s">
        <v>312</v>
      </c>
      <c r="M71" s="186" t="s">
        <v>312</v>
      </c>
      <c r="N71" s="186" t="s">
        <v>312</v>
      </c>
      <c r="O71" s="187">
        <v>129355.8204</v>
      </c>
      <c r="P71" s="170"/>
      <c r="AK71" s="5"/>
      <c r="AL71" s="5"/>
      <c r="AM71" s="5"/>
      <c r="AN71" s="5"/>
      <c r="AO71" s="5"/>
      <c r="AP71" s="5"/>
      <c r="AQ71" s="5"/>
      <c r="AR71" s="5"/>
      <c r="AS71" s="5"/>
      <c r="AT71" s="5"/>
      <c r="AU71" s="5"/>
      <c r="AV71" s="5"/>
    </row>
    <row r="72" spans="1:48" ht="16.5">
      <c r="A72" s="181" t="s">
        <v>377</v>
      </c>
      <c r="B72" s="182">
        <v>9660</v>
      </c>
      <c r="C72" s="183">
        <v>23930</v>
      </c>
      <c r="D72" s="184"/>
      <c r="E72" s="181"/>
      <c r="I72" s="185" t="s">
        <v>373</v>
      </c>
      <c r="K72" s="186" t="s">
        <v>312</v>
      </c>
      <c r="L72" s="186" t="s">
        <v>312</v>
      </c>
      <c r="M72" s="186" t="s">
        <v>312</v>
      </c>
      <c r="N72" s="186" t="s">
        <v>313</v>
      </c>
      <c r="O72" s="187">
        <v>1248712.496</v>
      </c>
      <c r="P72" s="170"/>
      <c r="AK72" s="5"/>
      <c r="AL72" s="5"/>
      <c r="AM72" s="5"/>
      <c r="AN72" s="5"/>
      <c r="AO72" s="5"/>
      <c r="AP72" s="5"/>
      <c r="AQ72" s="5"/>
      <c r="AR72" s="5"/>
      <c r="AS72" s="5"/>
      <c r="AT72" s="5"/>
      <c r="AU72" s="5"/>
      <c r="AV72" s="5"/>
    </row>
    <row r="73" spans="1:48" ht="16.5">
      <c r="A73" s="181" t="s">
        <v>378</v>
      </c>
      <c r="B73" s="182">
        <v>2485</v>
      </c>
      <c r="C73" s="183">
        <v>3110</v>
      </c>
      <c r="D73" s="184"/>
      <c r="I73" s="185" t="s">
        <v>379</v>
      </c>
      <c r="K73" s="186" t="s">
        <v>312</v>
      </c>
      <c r="L73" s="186" t="s">
        <v>312</v>
      </c>
      <c r="M73" s="186" t="s">
        <v>312</v>
      </c>
      <c r="N73" s="186" t="s">
        <v>312</v>
      </c>
      <c r="O73" s="187">
        <v>142577.7757</v>
      </c>
      <c r="P73" s="170"/>
      <c r="AK73" s="5"/>
      <c r="AL73" s="5"/>
      <c r="AM73" s="5"/>
      <c r="AN73" s="5"/>
      <c r="AO73" s="5"/>
      <c r="AP73" s="5"/>
      <c r="AQ73" s="5"/>
      <c r="AR73" s="5"/>
      <c r="AS73" s="5"/>
      <c r="AT73" s="5"/>
      <c r="AU73" s="5"/>
      <c r="AV73" s="5"/>
    </row>
    <row r="74" spans="1:48" ht="16.5">
      <c r="A74" s="181" t="s">
        <v>380</v>
      </c>
      <c r="B74" s="182">
        <v>3732</v>
      </c>
      <c r="C74" s="183">
        <v>3240</v>
      </c>
      <c r="D74" s="184"/>
      <c r="I74" s="185" t="s">
        <v>373</v>
      </c>
      <c r="K74" s="186" t="s">
        <v>312</v>
      </c>
      <c r="L74" s="186" t="s">
        <v>312</v>
      </c>
      <c r="M74" s="186" t="s">
        <v>312</v>
      </c>
      <c r="N74" s="186" t="s">
        <v>312</v>
      </c>
      <c r="O74" s="187">
        <v>279723.2712</v>
      </c>
      <c r="P74" s="170"/>
      <c r="AK74" s="5"/>
      <c r="AL74" s="5"/>
      <c r="AM74" s="5"/>
      <c r="AN74" s="5"/>
      <c r="AO74" s="5"/>
      <c r="AP74" s="5"/>
      <c r="AQ74" s="5"/>
      <c r="AR74" s="5"/>
      <c r="AS74" s="5"/>
      <c r="AT74" s="5"/>
      <c r="AU74" s="5"/>
      <c r="AV74" s="5"/>
    </row>
    <row r="75" spans="1:43" ht="16.5">
      <c r="A75" s="181" t="s">
        <v>381</v>
      </c>
      <c r="B75" s="182">
        <v>18600</v>
      </c>
      <c r="C75" s="183">
        <v>24480</v>
      </c>
      <c r="D75" s="184"/>
      <c r="I75" s="185" t="s">
        <v>373</v>
      </c>
      <c r="K75" s="186" t="s">
        <v>312</v>
      </c>
      <c r="L75" s="186" t="s">
        <v>312</v>
      </c>
      <c r="M75" s="186" t="s">
        <v>312</v>
      </c>
      <c r="N75" s="186" t="s">
        <v>312</v>
      </c>
      <c r="O75" s="187">
        <v>1256293.741</v>
      </c>
      <c r="P75" s="170"/>
      <c r="X75" s="5"/>
      <c r="Y75" s="5"/>
      <c r="Z75" s="5"/>
      <c r="AA75" s="5"/>
      <c r="AB75" s="5"/>
      <c r="AC75" s="5"/>
      <c r="AD75" s="5"/>
      <c r="AE75" s="5"/>
      <c r="AF75" s="5"/>
      <c r="AG75" s="5"/>
      <c r="AH75" s="5"/>
      <c r="AI75" s="5"/>
      <c r="AJ75" s="5"/>
      <c r="AK75" s="5"/>
      <c r="AL75" s="5"/>
      <c r="AM75" s="5"/>
      <c r="AN75" s="5"/>
      <c r="AO75" s="5"/>
      <c r="AP75" s="5"/>
      <c r="AQ75" s="5"/>
    </row>
    <row r="76" spans="1:48" ht="16.5">
      <c r="A76" s="181" t="s">
        <v>382</v>
      </c>
      <c r="B76" s="182">
        <v>39800</v>
      </c>
      <c r="C76" s="183">
        <f>18820+23770</f>
        <v>42590</v>
      </c>
      <c r="D76" s="184"/>
      <c r="I76" s="185" t="s">
        <v>373</v>
      </c>
      <c r="K76" s="186" t="s">
        <v>312</v>
      </c>
      <c r="L76" s="186" t="s">
        <v>312</v>
      </c>
      <c r="M76" s="186" t="s">
        <v>312</v>
      </c>
      <c r="N76" s="186" t="s">
        <v>312</v>
      </c>
      <c r="O76" s="187">
        <v>2601237.414</v>
      </c>
      <c r="P76" s="170"/>
      <c r="Z76" s="5"/>
      <c r="AA76" s="5"/>
      <c r="AB76" s="5"/>
      <c r="AC76" s="5"/>
      <c r="AD76" s="5"/>
      <c r="AE76" s="5"/>
      <c r="AF76" s="5"/>
      <c r="AG76" s="5"/>
      <c r="AI76" s="5"/>
      <c r="AJ76" s="5"/>
      <c r="AK76" s="5"/>
      <c r="AL76" s="5"/>
      <c r="AM76" s="5"/>
      <c r="AN76" s="5"/>
      <c r="AO76" s="5"/>
      <c r="AP76" s="5"/>
      <c r="AQ76" s="5"/>
      <c r="AR76" s="5"/>
      <c r="AS76" s="5"/>
      <c r="AT76" s="5"/>
      <c r="AU76" s="5"/>
      <c r="AV76" s="5"/>
    </row>
    <row r="77" spans="1:48" ht="16.5">
      <c r="A77" s="181" t="s">
        <v>383</v>
      </c>
      <c r="B77" s="182">
        <v>6219</v>
      </c>
      <c r="C77" s="183">
        <v>11620</v>
      </c>
      <c r="D77" s="184"/>
      <c r="I77" s="185" t="s">
        <v>373</v>
      </c>
      <c r="K77" s="186" t="s">
        <v>312</v>
      </c>
      <c r="L77" s="186" t="s">
        <v>312</v>
      </c>
      <c r="M77" s="186" t="s">
        <v>312</v>
      </c>
      <c r="N77" s="186" t="s">
        <v>312</v>
      </c>
      <c r="O77" s="187">
        <v>207973.3452</v>
      </c>
      <c r="P77" s="170"/>
      <c r="AC77" s="5"/>
      <c r="AD77" s="5"/>
      <c r="AE77" s="5"/>
      <c r="AF77" s="5"/>
      <c r="AG77" s="5"/>
      <c r="AH77" s="5"/>
      <c r="AI77" s="5"/>
      <c r="AJ77" s="5"/>
      <c r="AK77" s="5"/>
      <c r="AL77" s="5"/>
      <c r="AM77" s="5"/>
      <c r="AN77" s="5"/>
      <c r="AO77" s="5"/>
      <c r="AP77" s="5"/>
      <c r="AQ77" s="5"/>
      <c r="AR77" s="5"/>
      <c r="AS77" s="5"/>
      <c r="AT77" s="5"/>
      <c r="AU77" s="5"/>
      <c r="AV77" s="5"/>
    </row>
    <row r="78" spans="1:48" ht="16.5">
      <c r="A78" s="181" t="s">
        <v>384</v>
      </c>
      <c r="B78" s="182">
        <v>14200</v>
      </c>
      <c r="C78" s="183">
        <v>14760</v>
      </c>
      <c r="I78" s="185" t="s">
        <v>309</v>
      </c>
      <c r="K78" s="186" t="s">
        <v>312</v>
      </c>
      <c r="L78" s="186" t="s">
        <v>312</v>
      </c>
      <c r="M78" s="186" t="s">
        <v>312</v>
      </c>
      <c r="N78" s="186" t="s">
        <v>312</v>
      </c>
      <c r="O78" s="187">
        <v>756698.8143</v>
      </c>
      <c r="P78" s="170"/>
      <c r="AD78" s="5"/>
      <c r="AE78" s="5"/>
      <c r="AF78" s="5"/>
      <c r="AG78" s="5"/>
      <c r="AH78" s="5"/>
      <c r="AI78" s="5"/>
      <c r="AJ78" s="5"/>
      <c r="AK78" s="5"/>
      <c r="AL78" s="5"/>
      <c r="AM78" s="5"/>
      <c r="AN78" s="5"/>
      <c r="AO78" s="5"/>
      <c r="AP78" s="5"/>
      <c r="AQ78" s="5"/>
      <c r="AR78" s="5"/>
      <c r="AS78" s="5"/>
      <c r="AT78" s="5"/>
      <c r="AU78" s="5"/>
      <c r="AV78" s="5"/>
    </row>
    <row r="79" spans="1:48" ht="16.5">
      <c r="A79" s="181" t="s">
        <v>385</v>
      </c>
      <c r="B79" s="182">
        <v>40400</v>
      </c>
      <c r="C79" s="183">
        <f>29320+18820</f>
        <v>48140</v>
      </c>
      <c r="I79" s="185" t="s">
        <v>373</v>
      </c>
      <c r="K79" s="189" t="s">
        <v>312</v>
      </c>
      <c r="L79" s="189" t="s">
        <v>312</v>
      </c>
      <c r="M79" s="189" t="s">
        <v>312</v>
      </c>
      <c r="N79" s="189" t="s">
        <v>312</v>
      </c>
      <c r="O79" s="187">
        <v>2594350.178</v>
      </c>
      <c r="P79" s="170"/>
      <c r="AD79" s="5"/>
      <c r="AE79" s="5"/>
      <c r="AF79" s="5"/>
      <c r="AG79" s="5"/>
      <c r="AH79" s="5"/>
      <c r="AI79" s="5"/>
      <c r="AJ79" s="5"/>
      <c r="AK79" s="5"/>
      <c r="AL79" s="5"/>
      <c r="AM79" s="5"/>
      <c r="AN79" s="5"/>
      <c r="AO79" s="5"/>
      <c r="AP79" s="5"/>
      <c r="AQ79" s="5"/>
      <c r="AR79" s="5"/>
      <c r="AS79" s="5"/>
      <c r="AT79" s="5"/>
      <c r="AU79" s="5"/>
      <c r="AV79" s="5"/>
    </row>
    <row r="80" spans="15:48" ht="16.5">
      <c r="O80" s="169"/>
      <c r="P80" s="170"/>
      <c r="AR80" s="5"/>
      <c r="AS80" s="5"/>
      <c r="AT80" s="5"/>
      <c r="AU80" s="5"/>
      <c r="AV80" s="5"/>
    </row>
    <row r="81" spans="1:48" ht="16.5">
      <c r="A81" s="6" t="s">
        <v>386</v>
      </c>
      <c r="B81" s="154">
        <f>SUM(B82:B169)</f>
        <v>59723</v>
      </c>
      <c r="C81" s="154">
        <f>SUM(C82:C169)</f>
        <v>100586</v>
      </c>
      <c r="D81" s="134">
        <f>C81-B81</f>
        <v>40863</v>
      </c>
      <c r="E81" s="135">
        <f>D81/B81</f>
        <v>0.6842087637928437</v>
      </c>
      <c r="O81" s="169"/>
      <c r="P81" s="170"/>
      <c r="AG81" s="5"/>
      <c r="AH81" s="5"/>
      <c r="AI81" s="5"/>
      <c r="AJ81" s="5"/>
      <c r="AK81" s="5"/>
      <c r="AL81" s="5"/>
      <c r="AM81" s="5"/>
      <c r="AN81" s="5"/>
      <c r="AO81" s="5"/>
      <c r="AP81" s="5"/>
      <c r="AQ81" s="5"/>
      <c r="AR81" s="5"/>
      <c r="AS81" s="5"/>
      <c r="AT81" s="5"/>
      <c r="AU81" s="5"/>
      <c r="AV81" s="5"/>
    </row>
    <row r="82" spans="1:48" ht="16.5">
      <c r="A82" s="155" t="s">
        <v>387</v>
      </c>
      <c r="B82" s="172">
        <v>1308</v>
      </c>
      <c r="C82" s="157">
        <v>2383</v>
      </c>
      <c r="D82" s="158"/>
      <c r="E82" s="57"/>
      <c r="F82" s="159">
        <v>300</v>
      </c>
      <c r="G82" s="160">
        <v>3.7</v>
      </c>
      <c r="H82" s="161" t="s">
        <v>279</v>
      </c>
      <c r="I82" s="162" t="s">
        <v>316</v>
      </c>
      <c r="J82" s="163">
        <v>8.2</v>
      </c>
      <c r="K82" s="164" t="s">
        <v>313</v>
      </c>
      <c r="L82" s="161" t="s">
        <v>313</v>
      </c>
      <c r="M82" s="161" t="s">
        <v>313</v>
      </c>
      <c r="N82" s="161" t="s">
        <v>313</v>
      </c>
      <c r="O82" s="165">
        <v>1528634.692</v>
      </c>
      <c r="P82" s="166" t="s">
        <v>318</v>
      </c>
      <c r="V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16.5">
      <c r="A83" s="155" t="s">
        <v>388</v>
      </c>
      <c r="B83" s="172">
        <v>1596</v>
      </c>
      <c r="C83" s="157">
        <v>4076</v>
      </c>
      <c r="D83" s="158"/>
      <c r="E83" s="57"/>
      <c r="F83" s="159">
        <v>400</v>
      </c>
      <c r="G83" s="160">
        <v>4</v>
      </c>
      <c r="H83" s="161" t="s">
        <v>279</v>
      </c>
      <c r="I83" s="162" t="s">
        <v>316</v>
      </c>
      <c r="J83" s="163">
        <v>8.35</v>
      </c>
      <c r="K83" s="164" t="s">
        <v>313</v>
      </c>
      <c r="L83" s="161" t="s">
        <v>313</v>
      </c>
      <c r="M83" s="161" t="s">
        <v>313</v>
      </c>
      <c r="N83" s="161" t="s">
        <v>313</v>
      </c>
      <c r="O83" s="165">
        <v>1368055.975</v>
      </c>
      <c r="P83" s="166" t="s">
        <v>318</v>
      </c>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16.5">
      <c r="A84" s="155" t="s">
        <v>389</v>
      </c>
      <c r="B84" s="172">
        <v>763</v>
      </c>
      <c r="C84" s="157">
        <v>900</v>
      </c>
      <c r="D84" s="158"/>
      <c r="E84" s="57"/>
      <c r="F84" s="159">
        <v>200</v>
      </c>
      <c r="G84" s="160">
        <v>3.8</v>
      </c>
      <c r="H84" s="161" t="s">
        <v>279</v>
      </c>
      <c r="I84" s="162" t="s">
        <v>322</v>
      </c>
      <c r="J84" s="163">
        <v>16</v>
      </c>
      <c r="K84" s="164" t="s">
        <v>313</v>
      </c>
      <c r="L84" s="161" t="s">
        <v>313</v>
      </c>
      <c r="M84" s="161" t="s">
        <v>313</v>
      </c>
      <c r="N84" s="161" t="s">
        <v>313</v>
      </c>
      <c r="O84" s="165">
        <v>635567.2563</v>
      </c>
      <c r="P84" s="166" t="s">
        <v>318</v>
      </c>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16.5">
      <c r="A85" s="155" t="s">
        <v>390</v>
      </c>
      <c r="B85" s="172">
        <v>1412</v>
      </c>
      <c r="C85" s="157">
        <v>1923</v>
      </c>
      <c r="D85" s="158"/>
      <c r="E85" s="57"/>
      <c r="F85" s="159">
        <v>200</v>
      </c>
      <c r="G85" s="160">
        <v>5.6</v>
      </c>
      <c r="H85" s="161" t="s">
        <v>279</v>
      </c>
      <c r="I85" s="162" t="s">
        <v>322</v>
      </c>
      <c r="J85" s="163">
        <v>4.2</v>
      </c>
      <c r="K85" s="164" t="s">
        <v>313</v>
      </c>
      <c r="L85" s="161" t="s">
        <v>313</v>
      </c>
      <c r="M85" s="161" t="s">
        <v>313</v>
      </c>
      <c r="N85" s="161" t="s">
        <v>313</v>
      </c>
      <c r="O85" s="165">
        <v>1282782.606</v>
      </c>
      <c r="P85" s="166" t="s">
        <v>314</v>
      </c>
      <c r="X85" s="5"/>
      <c r="Y85" s="5"/>
      <c r="Z85" s="5"/>
      <c r="AA85" s="5"/>
      <c r="AD85" s="5"/>
      <c r="AE85" s="5"/>
      <c r="AF85" s="5"/>
      <c r="AG85" s="5"/>
      <c r="AH85" s="5"/>
      <c r="AI85" s="5"/>
      <c r="AJ85" s="5"/>
      <c r="AK85" s="5"/>
      <c r="AL85" s="5"/>
      <c r="AM85" s="5"/>
      <c r="AN85" s="5"/>
      <c r="AO85" s="5"/>
      <c r="AP85" s="5"/>
      <c r="AQ85" s="5"/>
      <c r="AR85" s="5"/>
      <c r="AS85" s="5"/>
      <c r="AT85" s="5"/>
      <c r="AU85" s="5"/>
      <c r="AV85" s="5"/>
    </row>
    <row r="86" spans="1:48" ht="16.5">
      <c r="A86" s="155" t="s">
        <v>391</v>
      </c>
      <c r="B86" s="172">
        <v>1024</v>
      </c>
      <c r="C86" s="157">
        <v>1437</v>
      </c>
      <c r="D86" s="158"/>
      <c r="E86" s="57"/>
      <c r="F86" s="159">
        <v>200</v>
      </c>
      <c r="G86" s="160">
        <v>4</v>
      </c>
      <c r="H86" s="161" t="s">
        <v>279</v>
      </c>
      <c r="I86" s="162" t="s">
        <v>322</v>
      </c>
      <c r="J86" s="163">
        <v>4.7</v>
      </c>
      <c r="K86" s="164" t="s">
        <v>312</v>
      </c>
      <c r="L86" s="161" t="s">
        <v>312</v>
      </c>
      <c r="M86" s="161" t="s">
        <v>312</v>
      </c>
      <c r="N86" s="161" t="s">
        <v>313</v>
      </c>
      <c r="O86" s="165">
        <v>334364.8233</v>
      </c>
      <c r="P86" s="166" t="s">
        <v>318</v>
      </c>
      <c r="Q86" s="5"/>
      <c r="R86" s="5"/>
      <c r="S86" s="5"/>
      <c r="T86" s="5"/>
      <c r="U86" s="5"/>
      <c r="V86" s="5"/>
      <c r="W86" s="5"/>
      <c r="X86" s="5"/>
      <c r="Y86" s="5"/>
      <c r="AB86" s="5"/>
      <c r="AC86" s="5"/>
      <c r="AD86" s="5"/>
      <c r="AE86" s="5"/>
      <c r="AF86" s="5"/>
      <c r="AG86" s="5"/>
      <c r="AH86" s="5"/>
      <c r="AI86" s="5"/>
      <c r="AJ86" s="5"/>
      <c r="AK86" s="5"/>
      <c r="AL86" s="5"/>
      <c r="AM86" s="5"/>
      <c r="AN86" s="5"/>
      <c r="AO86" s="5"/>
      <c r="AP86" s="5"/>
      <c r="AQ86" s="5"/>
      <c r="AR86" s="5"/>
      <c r="AS86" s="5"/>
      <c r="AT86" s="5"/>
      <c r="AU86" s="5"/>
      <c r="AV86" s="5"/>
    </row>
    <row r="87" spans="1:48" ht="16.5">
      <c r="A87" s="155" t="s">
        <v>392</v>
      </c>
      <c r="B87" s="172">
        <v>1533</v>
      </c>
      <c r="C87" s="157">
        <v>2757</v>
      </c>
      <c r="D87" s="158"/>
      <c r="E87" s="57"/>
      <c r="F87" s="159">
        <v>300</v>
      </c>
      <c r="G87" s="160">
        <v>4.5</v>
      </c>
      <c r="H87" s="161" t="s">
        <v>279</v>
      </c>
      <c r="I87" s="162" t="s">
        <v>322</v>
      </c>
      <c r="J87" s="163">
        <v>23.2</v>
      </c>
      <c r="K87" s="164" t="s">
        <v>313</v>
      </c>
      <c r="L87" s="161" t="s">
        <v>313</v>
      </c>
      <c r="M87" s="161" t="s">
        <v>313</v>
      </c>
      <c r="N87" s="161" t="s">
        <v>313</v>
      </c>
      <c r="O87" s="165">
        <v>608080.155</v>
      </c>
      <c r="P87" s="166" t="s">
        <v>318</v>
      </c>
      <c r="Q87" s="5"/>
      <c r="R87" s="5"/>
      <c r="V87" s="5"/>
      <c r="W87" s="5"/>
      <c r="X87" s="5"/>
      <c r="Y87" s="5"/>
      <c r="Z87" s="5"/>
      <c r="AA87" s="5"/>
      <c r="AD87" s="5"/>
      <c r="AE87" s="5"/>
      <c r="AF87" s="5"/>
      <c r="AG87" s="5"/>
      <c r="AH87" s="5"/>
      <c r="AI87" s="5"/>
      <c r="AJ87" s="5"/>
      <c r="AK87" s="5"/>
      <c r="AL87" s="5"/>
      <c r="AM87" s="5"/>
      <c r="AN87" s="5"/>
      <c r="AO87" s="5"/>
      <c r="AP87" s="5"/>
      <c r="AQ87" s="5"/>
      <c r="AR87" s="5"/>
      <c r="AS87" s="5"/>
      <c r="AT87" s="5"/>
      <c r="AU87" s="5"/>
      <c r="AV87" s="5"/>
    </row>
    <row r="88" spans="1:48" ht="16.5">
      <c r="A88" s="155" t="s">
        <v>393</v>
      </c>
      <c r="B88" s="172"/>
      <c r="C88" s="157">
        <v>1165</v>
      </c>
      <c r="D88" s="158"/>
      <c r="E88" s="57"/>
      <c r="F88" s="159"/>
      <c r="G88" s="160"/>
      <c r="H88" s="161" t="s">
        <v>279</v>
      </c>
      <c r="I88" s="162" t="s">
        <v>322</v>
      </c>
      <c r="J88" s="163">
        <v>9.295</v>
      </c>
      <c r="K88" s="164" t="s">
        <v>311</v>
      </c>
      <c r="L88" s="161" t="s">
        <v>312</v>
      </c>
      <c r="M88" s="161" t="s">
        <v>312</v>
      </c>
      <c r="N88" s="161" t="s">
        <v>313</v>
      </c>
      <c r="O88" s="190">
        <v>340418.9313</v>
      </c>
      <c r="P88" s="166"/>
      <c r="Q88" s="5" t="s">
        <v>394</v>
      </c>
      <c r="R88" s="5"/>
      <c r="S88" s="5"/>
      <c r="T88" s="5"/>
      <c r="U88" s="5"/>
      <c r="V88" s="5"/>
      <c r="W88" s="5"/>
      <c r="X88" s="5"/>
      <c r="Y88" s="5"/>
      <c r="AB88" s="5"/>
      <c r="AC88" s="5"/>
      <c r="AE88" s="5"/>
      <c r="AF88" s="5"/>
      <c r="AG88" s="5"/>
      <c r="AH88" s="5"/>
      <c r="AI88" s="5"/>
      <c r="AJ88" s="5"/>
      <c r="AK88" s="5"/>
      <c r="AL88" s="5"/>
      <c r="AM88" s="5"/>
      <c r="AN88" s="5"/>
      <c r="AO88" s="5"/>
      <c r="AP88" s="5"/>
      <c r="AQ88" s="5"/>
      <c r="AR88" s="5"/>
      <c r="AS88" s="5"/>
      <c r="AT88" s="5"/>
      <c r="AU88" s="5"/>
      <c r="AV88" s="5"/>
    </row>
    <row r="89" spans="1:48" ht="16.5">
      <c r="A89" s="155" t="s">
        <v>395</v>
      </c>
      <c r="B89" s="172">
        <v>379</v>
      </c>
      <c r="C89" s="157">
        <v>437</v>
      </c>
      <c r="D89" s="158"/>
      <c r="E89" s="57"/>
      <c r="F89" s="159">
        <v>700</v>
      </c>
      <c r="G89" s="160">
        <v>4.9</v>
      </c>
      <c r="H89" s="161" t="s">
        <v>279</v>
      </c>
      <c r="I89" s="162" t="s">
        <v>322</v>
      </c>
      <c r="J89" s="163">
        <v>6.4</v>
      </c>
      <c r="K89" s="164" t="s">
        <v>313</v>
      </c>
      <c r="L89" s="161" t="s">
        <v>313</v>
      </c>
      <c r="M89" s="161" t="s">
        <v>313</v>
      </c>
      <c r="N89" s="161" t="s">
        <v>313</v>
      </c>
      <c r="O89" s="165">
        <v>329339.1659</v>
      </c>
      <c r="P89" s="166" t="s">
        <v>396</v>
      </c>
      <c r="Q89" s="5"/>
      <c r="R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16.5">
      <c r="A90" s="155" t="s">
        <v>397</v>
      </c>
      <c r="B90" s="172">
        <v>176</v>
      </c>
      <c r="C90" s="157">
        <v>296</v>
      </c>
      <c r="D90" s="158"/>
      <c r="E90" s="57"/>
      <c r="F90" s="159">
        <v>300</v>
      </c>
      <c r="G90" s="160">
        <v>5</v>
      </c>
      <c r="H90" s="161" t="s">
        <v>279</v>
      </c>
      <c r="I90" s="162" t="s">
        <v>322</v>
      </c>
      <c r="J90" s="163">
        <v>14.7</v>
      </c>
      <c r="K90" s="164" t="s">
        <v>313</v>
      </c>
      <c r="L90" s="161" t="s">
        <v>313</v>
      </c>
      <c r="M90" s="161" t="s">
        <v>313</v>
      </c>
      <c r="N90" s="161" t="s">
        <v>313</v>
      </c>
      <c r="O90" s="165">
        <v>302112.6807</v>
      </c>
      <c r="P90" s="166" t="s">
        <v>318</v>
      </c>
      <c r="Q90" s="5"/>
      <c r="R90" s="5"/>
      <c r="V90" s="5"/>
      <c r="W90" s="5"/>
      <c r="X90" s="5"/>
      <c r="Y90" s="5"/>
      <c r="Z90" s="5"/>
      <c r="AA90" s="5"/>
      <c r="AB90" s="5"/>
      <c r="AC90" s="5"/>
      <c r="AD90" s="5"/>
      <c r="AE90" s="5"/>
      <c r="AF90" s="5"/>
      <c r="AG90" s="5"/>
      <c r="AK90" s="5"/>
      <c r="AL90" s="5"/>
      <c r="AM90" s="5"/>
      <c r="AN90" s="5"/>
      <c r="AO90" s="5"/>
      <c r="AP90" s="5"/>
      <c r="AQ90" s="5"/>
      <c r="AR90" s="5"/>
      <c r="AS90" s="5"/>
      <c r="AT90" s="5"/>
      <c r="AU90" s="5"/>
      <c r="AV90" s="5"/>
    </row>
    <row r="91" spans="1:48" ht="16.5">
      <c r="A91" s="155" t="s">
        <v>398</v>
      </c>
      <c r="B91" s="172">
        <v>1137</v>
      </c>
      <c r="C91" s="157">
        <v>1448</v>
      </c>
      <c r="D91" s="158"/>
      <c r="E91" s="57"/>
      <c r="F91" s="159">
        <v>200</v>
      </c>
      <c r="G91" s="160">
        <v>6.3</v>
      </c>
      <c r="H91" s="161" t="s">
        <v>279</v>
      </c>
      <c r="I91" s="162" t="s">
        <v>322</v>
      </c>
      <c r="J91" s="163">
        <v>8.6</v>
      </c>
      <c r="K91" s="164" t="s">
        <v>313</v>
      </c>
      <c r="L91" s="161" t="s">
        <v>313</v>
      </c>
      <c r="M91" s="161" t="s">
        <v>313</v>
      </c>
      <c r="N91" s="161" t="s">
        <v>313</v>
      </c>
      <c r="O91" s="165">
        <v>766099.8326</v>
      </c>
      <c r="P91" s="166" t="s">
        <v>318</v>
      </c>
      <c r="Q91" s="5"/>
      <c r="R91" s="5"/>
      <c r="S91" s="5"/>
      <c r="T91" s="5"/>
      <c r="U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16.5">
      <c r="A92" s="155" t="s">
        <v>399</v>
      </c>
      <c r="B92" s="172">
        <v>2928</v>
      </c>
      <c r="C92" s="157">
        <v>4415</v>
      </c>
      <c r="D92" s="158"/>
      <c r="E92" s="57"/>
      <c r="F92" s="159">
        <v>700</v>
      </c>
      <c r="G92" s="160">
        <v>3.7</v>
      </c>
      <c r="H92" s="161" t="s">
        <v>279</v>
      </c>
      <c r="I92" s="162" t="s">
        <v>322</v>
      </c>
      <c r="J92" s="163">
        <v>23.7</v>
      </c>
      <c r="K92" s="164" t="s">
        <v>313</v>
      </c>
      <c r="L92" s="161" t="s">
        <v>313</v>
      </c>
      <c r="M92" s="161" t="s">
        <v>313</v>
      </c>
      <c r="N92" s="161" t="s">
        <v>313</v>
      </c>
      <c r="O92" s="165">
        <v>4150559.643</v>
      </c>
      <c r="P92" s="166" t="s">
        <v>318</v>
      </c>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16.5">
      <c r="A93" s="191" t="s">
        <v>400</v>
      </c>
      <c r="B93" s="192"/>
      <c r="C93" s="157"/>
      <c r="D93" s="158"/>
      <c r="E93" s="57"/>
      <c r="F93" s="193"/>
      <c r="G93" s="193"/>
      <c r="H93" s="193" t="s">
        <v>279</v>
      </c>
      <c r="I93" s="162" t="s">
        <v>322</v>
      </c>
      <c r="J93" s="194"/>
      <c r="K93" s="164" t="s">
        <v>311</v>
      </c>
      <c r="L93" s="193" t="s">
        <v>312</v>
      </c>
      <c r="M93" s="161" t="s">
        <v>312</v>
      </c>
      <c r="N93" s="161" t="s">
        <v>313</v>
      </c>
      <c r="O93" s="190">
        <v>25206.365333</v>
      </c>
      <c r="P93" s="195"/>
      <c r="Q93" s="173" t="s">
        <v>401</v>
      </c>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16.5">
      <c r="A94" s="155" t="s">
        <v>402</v>
      </c>
      <c r="B94" s="172">
        <v>1433</v>
      </c>
      <c r="C94" s="157">
        <v>1920</v>
      </c>
      <c r="D94" s="158"/>
      <c r="E94" s="57"/>
      <c r="F94" s="159">
        <v>300</v>
      </c>
      <c r="G94" s="160">
        <v>4.2</v>
      </c>
      <c r="H94" s="161" t="s">
        <v>279</v>
      </c>
      <c r="I94" s="162" t="s">
        <v>322</v>
      </c>
      <c r="J94" s="163">
        <v>22</v>
      </c>
      <c r="K94" s="164" t="s">
        <v>313</v>
      </c>
      <c r="L94" s="161" t="s">
        <v>313</v>
      </c>
      <c r="M94" s="161" t="s">
        <v>313</v>
      </c>
      <c r="N94" s="161" t="s">
        <v>313</v>
      </c>
      <c r="O94" s="165">
        <v>2189720.068</v>
      </c>
      <c r="P94" s="166" t="s">
        <v>318</v>
      </c>
      <c r="Q94" s="5"/>
      <c r="R94" s="5"/>
      <c r="S94" s="5"/>
      <c r="T94" s="5"/>
      <c r="U94" s="5"/>
      <c r="V94" s="5"/>
      <c r="W94" s="5"/>
      <c r="X94" s="5"/>
      <c r="Y94" s="5"/>
      <c r="Z94" s="5"/>
      <c r="AA94" s="5"/>
      <c r="AD94" s="5"/>
      <c r="AE94" s="5"/>
      <c r="AF94" s="5"/>
      <c r="AG94" s="5"/>
      <c r="AH94" s="5"/>
      <c r="AI94" s="5"/>
      <c r="AJ94" s="5"/>
      <c r="AK94" s="5"/>
      <c r="AL94" s="5"/>
      <c r="AM94" s="5"/>
      <c r="AN94" s="5"/>
      <c r="AO94" s="5"/>
      <c r="AP94" s="5"/>
      <c r="AQ94" s="5"/>
      <c r="AS94" s="5"/>
      <c r="AT94" s="5"/>
      <c r="AU94" s="5"/>
      <c r="AV94" s="5"/>
    </row>
    <row r="95" spans="1:48" ht="16.5">
      <c r="A95" s="155" t="s">
        <v>403</v>
      </c>
      <c r="B95" s="172">
        <v>566</v>
      </c>
      <c r="C95" s="157">
        <v>891</v>
      </c>
      <c r="D95" s="158"/>
      <c r="E95" s="57"/>
      <c r="F95" s="159">
        <v>100</v>
      </c>
      <c r="G95" s="160">
        <v>5.2</v>
      </c>
      <c r="H95" s="161" t="s">
        <v>279</v>
      </c>
      <c r="I95" s="162" t="s">
        <v>322</v>
      </c>
      <c r="J95" s="163">
        <v>8.75</v>
      </c>
      <c r="K95" s="164" t="s">
        <v>313</v>
      </c>
      <c r="L95" s="161" t="s">
        <v>313</v>
      </c>
      <c r="M95" s="161" t="s">
        <v>313</v>
      </c>
      <c r="N95" s="161" t="s">
        <v>313</v>
      </c>
      <c r="O95" s="165">
        <v>939603.6113</v>
      </c>
      <c r="P95" s="166" t="s">
        <v>318</v>
      </c>
      <c r="Q95" s="5"/>
      <c r="R95" s="5"/>
      <c r="S95" s="5"/>
      <c r="T95" s="5"/>
      <c r="U95" s="5"/>
      <c r="AB95" s="5"/>
      <c r="AC95" s="5"/>
      <c r="AH95" s="5"/>
      <c r="AI95" s="5"/>
      <c r="AJ95" s="5"/>
      <c r="AK95" s="5"/>
      <c r="AL95" s="5"/>
      <c r="AM95" s="5"/>
      <c r="AN95" s="5"/>
      <c r="AO95" s="5"/>
      <c r="AP95" s="5"/>
      <c r="AQ95" s="5"/>
      <c r="AR95" s="5"/>
      <c r="AS95" s="5"/>
      <c r="AT95" s="5"/>
      <c r="AU95" s="5"/>
      <c r="AV95" s="5"/>
    </row>
    <row r="96" spans="1:48" ht="16.5">
      <c r="A96" s="155" t="s">
        <v>404</v>
      </c>
      <c r="B96" s="172">
        <v>489</v>
      </c>
      <c r="C96" s="157">
        <v>667</v>
      </c>
      <c r="D96" s="158"/>
      <c r="E96" s="57"/>
      <c r="F96" s="159">
        <v>900</v>
      </c>
      <c r="G96" s="160">
        <v>5</v>
      </c>
      <c r="H96" s="161" t="s">
        <v>279</v>
      </c>
      <c r="I96" s="162" t="s">
        <v>322</v>
      </c>
      <c r="J96" s="163">
        <v>12.3</v>
      </c>
      <c r="K96" s="164" t="s">
        <v>313</v>
      </c>
      <c r="L96" s="161" t="s">
        <v>313</v>
      </c>
      <c r="M96" s="161" t="s">
        <v>313</v>
      </c>
      <c r="N96" s="161" t="s">
        <v>313</v>
      </c>
      <c r="O96" s="165">
        <v>867404.2704</v>
      </c>
      <c r="P96" s="166" t="s">
        <v>318</v>
      </c>
      <c r="R96" s="5"/>
      <c r="S96" s="5"/>
      <c r="T96" s="5"/>
      <c r="U96" s="5"/>
      <c r="V96" s="5"/>
      <c r="W96" s="5"/>
      <c r="X96" s="5"/>
      <c r="Y96" s="5"/>
      <c r="Z96" s="5"/>
      <c r="AA96" s="5"/>
      <c r="AB96" s="5"/>
      <c r="AC96" s="5"/>
      <c r="AD96" s="5"/>
      <c r="AE96" s="5"/>
      <c r="AF96" s="5"/>
      <c r="AG96" s="5"/>
      <c r="AH96" s="5"/>
      <c r="AI96" s="5"/>
      <c r="AJ96" s="5"/>
      <c r="AM96" s="5"/>
      <c r="AN96" s="5"/>
      <c r="AO96" s="5"/>
      <c r="AP96" s="5"/>
      <c r="AQ96" s="5"/>
      <c r="AR96" s="5"/>
      <c r="AS96" s="5"/>
      <c r="AT96" s="5"/>
      <c r="AU96" s="5"/>
      <c r="AV96" s="5"/>
    </row>
    <row r="97" spans="1:48" ht="16.5">
      <c r="A97" s="155" t="s">
        <v>405</v>
      </c>
      <c r="B97" s="172">
        <v>1054</v>
      </c>
      <c r="C97" s="157">
        <v>1485</v>
      </c>
      <c r="D97" s="158"/>
      <c r="E97" s="57"/>
      <c r="F97" s="159">
        <v>300</v>
      </c>
      <c r="G97" s="160">
        <v>3.8</v>
      </c>
      <c r="H97" s="161" t="s">
        <v>279</v>
      </c>
      <c r="I97" s="162" t="s">
        <v>322</v>
      </c>
      <c r="J97" s="163">
        <v>10.7</v>
      </c>
      <c r="K97" s="164" t="s">
        <v>313</v>
      </c>
      <c r="L97" s="161" t="s">
        <v>313</v>
      </c>
      <c r="M97" s="161" t="s">
        <v>313</v>
      </c>
      <c r="N97" s="161" t="s">
        <v>313</v>
      </c>
      <c r="O97" s="165">
        <v>759509.7401</v>
      </c>
      <c r="P97" s="166" t="s">
        <v>318</v>
      </c>
      <c r="Q97" s="5"/>
      <c r="R97" s="5"/>
      <c r="S97" s="5"/>
      <c r="T97" s="5"/>
      <c r="U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16.5">
      <c r="A98" s="191" t="s">
        <v>406</v>
      </c>
      <c r="B98" s="192"/>
      <c r="C98" s="157"/>
      <c r="D98" s="158"/>
      <c r="E98" s="57"/>
      <c r="F98" s="193"/>
      <c r="G98" s="193"/>
      <c r="H98" s="193" t="s">
        <v>279</v>
      </c>
      <c r="I98" s="162" t="s">
        <v>322</v>
      </c>
      <c r="J98" s="194"/>
      <c r="K98" s="164" t="s">
        <v>313</v>
      </c>
      <c r="L98" s="193" t="s">
        <v>313</v>
      </c>
      <c r="M98" s="161" t="s">
        <v>313</v>
      </c>
      <c r="N98" s="161" t="s">
        <v>313</v>
      </c>
      <c r="O98" s="190">
        <v>31373.553792</v>
      </c>
      <c r="P98" s="195"/>
      <c r="Q98" s="173" t="s">
        <v>407</v>
      </c>
      <c r="R98" s="5"/>
      <c r="S98" s="5"/>
      <c r="T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16.5">
      <c r="A99" s="155" t="s">
        <v>408</v>
      </c>
      <c r="B99" s="172">
        <v>1032</v>
      </c>
      <c r="C99" s="157">
        <v>1269</v>
      </c>
      <c r="D99" s="158"/>
      <c r="E99" s="57"/>
      <c r="F99" s="159">
        <v>0</v>
      </c>
      <c r="G99" s="160"/>
      <c r="H99" s="161" t="s">
        <v>279</v>
      </c>
      <c r="I99" s="162" t="s">
        <v>322</v>
      </c>
      <c r="J99" s="163">
        <v>28</v>
      </c>
      <c r="K99" s="164" t="s">
        <v>313</v>
      </c>
      <c r="L99" s="161" t="s">
        <v>313</v>
      </c>
      <c r="M99" s="161" t="s">
        <v>313</v>
      </c>
      <c r="N99" s="161" t="s">
        <v>313</v>
      </c>
      <c r="O99" s="165">
        <v>4779932.546</v>
      </c>
      <c r="P99" s="166" t="s">
        <v>318</v>
      </c>
      <c r="Q99" s="5"/>
      <c r="V99" s="5"/>
      <c r="W99" s="5"/>
      <c r="X99" s="5"/>
      <c r="Y99" s="5"/>
      <c r="Z99" s="5"/>
      <c r="AA99" s="5"/>
      <c r="AB99" s="5"/>
      <c r="AC99" s="5"/>
      <c r="AD99" s="5"/>
      <c r="AE99" s="5"/>
      <c r="AF99" s="5"/>
      <c r="AG99" s="5"/>
      <c r="AH99" s="5"/>
      <c r="AI99" s="5"/>
      <c r="AJ99" s="5"/>
      <c r="AK99" s="5"/>
      <c r="AL99" s="5"/>
      <c r="AM99" s="5"/>
      <c r="AN99" s="5"/>
      <c r="AO99" s="5"/>
      <c r="AP99" s="5"/>
      <c r="AR99" s="5"/>
      <c r="AS99" s="5"/>
      <c r="AT99" s="5"/>
      <c r="AU99" s="5"/>
      <c r="AV99" s="5"/>
    </row>
    <row r="100" spans="1:48" ht="16.5">
      <c r="A100" s="155" t="s">
        <v>409</v>
      </c>
      <c r="B100" s="172">
        <v>691</v>
      </c>
      <c r="C100" s="157">
        <v>1001</v>
      </c>
      <c r="D100" s="158"/>
      <c r="E100" s="57"/>
      <c r="F100" s="159">
        <v>100</v>
      </c>
      <c r="G100" s="160">
        <v>5.4</v>
      </c>
      <c r="H100" s="161" t="s">
        <v>279</v>
      </c>
      <c r="I100" s="162" t="s">
        <v>322</v>
      </c>
      <c r="J100" s="163">
        <v>8.25</v>
      </c>
      <c r="K100" s="164" t="s">
        <v>313</v>
      </c>
      <c r="L100" s="161" t="s">
        <v>313</v>
      </c>
      <c r="M100" s="161" t="s">
        <v>313</v>
      </c>
      <c r="N100" s="161" t="s">
        <v>313</v>
      </c>
      <c r="O100" s="165">
        <v>418558.2474</v>
      </c>
      <c r="P100" s="166" t="s">
        <v>318</v>
      </c>
      <c r="Q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16.5">
      <c r="A101" s="155" t="s">
        <v>410</v>
      </c>
      <c r="B101" s="172">
        <v>3774</v>
      </c>
      <c r="C101" s="157">
        <v>4545</v>
      </c>
      <c r="D101" s="158"/>
      <c r="E101" s="57"/>
      <c r="F101" s="159">
        <v>900</v>
      </c>
      <c r="G101" s="160">
        <v>4.2</v>
      </c>
      <c r="H101" s="161" t="s">
        <v>279</v>
      </c>
      <c r="I101" s="162" t="s">
        <v>322</v>
      </c>
      <c r="J101" s="163">
        <v>12.5</v>
      </c>
      <c r="K101" s="164" t="s">
        <v>311</v>
      </c>
      <c r="L101" s="161" t="s">
        <v>312</v>
      </c>
      <c r="M101" s="161" t="s">
        <v>312</v>
      </c>
      <c r="N101" s="161" t="s">
        <v>313</v>
      </c>
      <c r="O101" s="165">
        <v>2100054.512</v>
      </c>
      <c r="P101" s="166" t="s">
        <v>318</v>
      </c>
      <c r="R101" s="5"/>
      <c r="S101" s="5"/>
      <c r="T101" s="5"/>
      <c r="U101" s="5"/>
      <c r="X101" s="5"/>
      <c r="Y101" s="5"/>
      <c r="Z101" s="5"/>
      <c r="AA101" s="5"/>
      <c r="AD101" s="5"/>
      <c r="AE101" s="5"/>
      <c r="AF101" s="5"/>
      <c r="AG101" s="5"/>
      <c r="AH101" s="5"/>
      <c r="AI101" s="5"/>
      <c r="AJ101" s="5"/>
      <c r="AK101" s="5"/>
      <c r="AL101" s="5"/>
      <c r="AM101" s="5"/>
      <c r="AN101" s="5"/>
      <c r="AO101" s="5"/>
      <c r="AP101" s="5"/>
      <c r="AQ101" s="5"/>
      <c r="AR101" s="5"/>
      <c r="AS101" s="5"/>
      <c r="AT101" s="5"/>
      <c r="AU101" s="5"/>
      <c r="AV101" s="5"/>
    </row>
    <row r="102" spans="1:48" ht="16.5">
      <c r="A102" s="155" t="s">
        <v>411</v>
      </c>
      <c r="B102" s="172">
        <v>919</v>
      </c>
      <c r="C102" s="157">
        <v>1312</v>
      </c>
      <c r="D102" s="158"/>
      <c r="E102" s="57"/>
      <c r="F102" s="159">
        <v>200</v>
      </c>
      <c r="G102" s="160">
        <v>4.2</v>
      </c>
      <c r="H102" s="161" t="s">
        <v>279</v>
      </c>
      <c r="I102" s="162" t="s">
        <v>322</v>
      </c>
      <c r="J102" s="163">
        <v>24</v>
      </c>
      <c r="K102" s="164" t="s">
        <v>313</v>
      </c>
      <c r="L102" s="161" t="s">
        <v>313</v>
      </c>
      <c r="M102" s="161" t="s">
        <v>313</v>
      </c>
      <c r="N102" s="161" t="s">
        <v>313</v>
      </c>
      <c r="O102" s="165">
        <v>439274.1479</v>
      </c>
      <c r="P102" s="166" t="s">
        <v>318</v>
      </c>
      <c r="Q102" s="5"/>
      <c r="R102" s="5"/>
      <c r="S102" s="5"/>
      <c r="T102" s="5"/>
      <c r="U102" s="5"/>
      <c r="V102" s="5"/>
      <c r="W102" s="5"/>
      <c r="X102" s="5"/>
      <c r="Y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16.5">
      <c r="A103" s="155" t="s">
        <v>412</v>
      </c>
      <c r="B103" s="172">
        <v>1423</v>
      </c>
      <c r="C103" s="157">
        <v>2227</v>
      </c>
      <c r="D103" s="158"/>
      <c r="E103" s="57"/>
      <c r="F103" s="159">
        <v>200</v>
      </c>
      <c r="G103" s="160">
        <v>5.4</v>
      </c>
      <c r="H103" s="161" t="s">
        <v>279</v>
      </c>
      <c r="I103" s="162" t="s">
        <v>322</v>
      </c>
      <c r="J103" s="163">
        <v>20.45</v>
      </c>
      <c r="K103" s="164" t="s">
        <v>313</v>
      </c>
      <c r="L103" s="161" t="s">
        <v>313</v>
      </c>
      <c r="M103" s="161" t="s">
        <v>313</v>
      </c>
      <c r="N103" s="161" t="s">
        <v>313</v>
      </c>
      <c r="O103" s="165">
        <v>2545359.662</v>
      </c>
      <c r="P103" s="166" t="s">
        <v>318</v>
      </c>
      <c r="Q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16.5">
      <c r="A104" s="155" t="s">
        <v>413</v>
      </c>
      <c r="B104" s="172">
        <v>713</v>
      </c>
      <c r="C104" s="157">
        <v>906</v>
      </c>
      <c r="D104" s="158"/>
      <c r="E104" s="57"/>
      <c r="F104" s="159">
        <v>100</v>
      </c>
      <c r="G104" s="160">
        <v>4.3</v>
      </c>
      <c r="H104" s="161" t="s">
        <v>279</v>
      </c>
      <c r="I104" s="162" t="s">
        <v>322</v>
      </c>
      <c r="J104" s="163">
        <v>21.8</v>
      </c>
      <c r="K104" s="164" t="s">
        <v>313</v>
      </c>
      <c r="L104" s="161" t="s">
        <v>313</v>
      </c>
      <c r="M104" s="161" t="s">
        <v>313</v>
      </c>
      <c r="N104" s="161" t="s">
        <v>313</v>
      </c>
      <c r="O104" s="165">
        <v>561748.592</v>
      </c>
      <c r="P104" s="166" t="s">
        <v>318</v>
      </c>
      <c r="Q104" s="5"/>
      <c r="R104" s="5"/>
      <c r="S104" s="5"/>
      <c r="T104" s="5"/>
      <c r="U104" s="5"/>
      <c r="V104" s="5"/>
      <c r="W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6.5">
      <c r="A105" s="155" t="s">
        <v>414</v>
      </c>
      <c r="B105" s="172">
        <v>1079</v>
      </c>
      <c r="C105" s="157">
        <v>1529</v>
      </c>
      <c r="D105" s="158"/>
      <c r="E105" s="57"/>
      <c r="F105" s="159">
        <v>200</v>
      </c>
      <c r="G105" s="160">
        <v>4.9</v>
      </c>
      <c r="H105" s="161" t="s">
        <v>279</v>
      </c>
      <c r="I105" s="162" t="s">
        <v>322</v>
      </c>
      <c r="J105" s="163">
        <v>10.9</v>
      </c>
      <c r="K105" s="164" t="s">
        <v>313</v>
      </c>
      <c r="L105" s="161" t="s">
        <v>313</v>
      </c>
      <c r="M105" s="161" t="s">
        <v>313</v>
      </c>
      <c r="N105" s="161" t="s">
        <v>313</v>
      </c>
      <c r="O105" s="165">
        <v>1516357.957</v>
      </c>
      <c r="P105" s="166" t="s">
        <v>318</v>
      </c>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6.5">
      <c r="A106" s="155" t="s">
        <v>415</v>
      </c>
      <c r="B106" s="172">
        <v>368</v>
      </c>
      <c r="C106" s="157">
        <v>595</v>
      </c>
      <c r="D106" s="158"/>
      <c r="E106" s="57"/>
      <c r="F106" s="159">
        <v>600</v>
      </c>
      <c r="G106" s="160">
        <v>4.7</v>
      </c>
      <c r="H106" s="161" t="s">
        <v>279</v>
      </c>
      <c r="I106" s="162" t="s">
        <v>322</v>
      </c>
      <c r="J106" s="163">
        <v>4.7</v>
      </c>
      <c r="K106" s="164" t="s">
        <v>313</v>
      </c>
      <c r="L106" s="161" t="s">
        <v>313</v>
      </c>
      <c r="M106" s="161" t="s">
        <v>313</v>
      </c>
      <c r="N106" s="161" t="s">
        <v>313</v>
      </c>
      <c r="O106" s="165">
        <v>746787.8387</v>
      </c>
      <c r="P106" s="166" t="s">
        <v>396</v>
      </c>
      <c r="Q106" s="5"/>
      <c r="V106" s="5"/>
      <c r="W106" s="5"/>
      <c r="X106" s="5"/>
      <c r="Y106" s="5"/>
      <c r="Z106" s="5"/>
      <c r="AA106" s="5"/>
      <c r="AB106" s="5"/>
      <c r="AC106" s="5"/>
      <c r="AD106" s="5"/>
      <c r="AE106" s="5"/>
      <c r="AF106" s="5"/>
      <c r="AG106" s="5"/>
      <c r="AH106" s="5"/>
      <c r="AK106" s="5"/>
      <c r="AL106" s="5"/>
      <c r="AM106" s="5"/>
      <c r="AN106" s="5"/>
      <c r="AO106" s="5"/>
      <c r="AP106" s="5"/>
      <c r="AQ106" s="5"/>
      <c r="AR106" s="5"/>
      <c r="AS106" s="5"/>
      <c r="AT106" s="5"/>
      <c r="AU106" s="5"/>
      <c r="AV106" s="5"/>
    </row>
    <row r="107" spans="1:48" ht="16.5">
      <c r="A107" s="155" t="s">
        <v>416</v>
      </c>
      <c r="B107" s="172"/>
      <c r="C107" s="157">
        <v>310</v>
      </c>
      <c r="D107" s="158"/>
      <c r="E107" s="57"/>
      <c r="F107" s="159">
        <v>0</v>
      </c>
      <c r="G107" s="160"/>
      <c r="H107" s="161" t="s">
        <v>279</v>
      </c>
      <c r="I107" s="162" t="s">
        <v>322</v>
      </c>
      <c r="J107" s="163">
        <v>8.5</v>
      </c>
      <c r="K107" s="164" t="s">
        <v>313</v>
      </c>
      <c r="L107" s="161" t="s">
        <v>313</v>
      </c>
      <c r="M107" s="161" t="s">
        <v>313</v>
      </c>
      <c r="N107" s="161" t="s">
        <v>313</v>
      </c>
      <c r="O107" s="165">
        <v>43444.6196</v>
      </c>
      <c r="P107" s="166" t="s">
        <v>318</v>
      </c>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16.5">
      <c r="A108" s="155" t="s">
        <v>417</v>
      </c>
      <c r="B108" s="172">
        <v>1754</v>
      </c>
      <c r="C108" s="157">
        <v>2560</v>
      </c>
      <c r="D108" s="158"/>
      <c r="E108" s="57"/>
      <c r="F108" s="159">
        <v>300</v>
      </c>
      <c r="G108" s="160">
        <v>5</v>
      </c>
      <c r="H108" s="161" t="s">
        <v>279</v>
      </c>
      <c r="I108" s="162" t="s">
        <v>322</v>
      </c>
      <c r="J108" s="163">
        <v>15.3</v>
      </c>
      <c r="K108" s="164" t="s">
        <v>313</v>
      </c>
      <c r="L108" s="161" t="s">
        <v>313</v>
      </c>
      <c r="M108" s="161" t="s">
        <v>313</v>
      </c>
      <c r="N108" s="161" t="s">
        <v>313</v>
      </c>
      <c r="O108" s="165">
        <v>817594.313</v>
      </c>
      <c r="P108" s="166" t="s">
        <v>318</v>
      </c>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16.5">
      <c r="A109" s="155" t="s">
        <v>418</v>
      </c>
      <c r="B109" s="172">
        <v>392</v>
      </c>
      <c r="C109" s="157">
        <v>725</v>
      </c>
      <c r="D109" s="158"/>
      <c r="E109" s="57"/>
      <c r="F109" s="159">
        <v>700</v>
      </c>
      <c r="G109" s="160">
        <v>5.5</v>
      </c>
      <c r="H109" s="161" t="s">
        <v>279</v>
      </c>
      <c r="I109" s="162" t="s">
        <v>322</v>
      </c>
      <c r="J109" s="163">
        <v>11.6</v>
      </c>
      <c r="K109" s="164" t="s">
        <v>313</v>
      </c>
      <c r="L109" s="161" t="s">
        <v>313</v>
      </c>
      <c r="M109" s="161" t="s">
        <v>313</v>
      </c>
      <c r="N109" s="161" t="s">
        <v>313</v>
      </c>
      <c r="O109" s="165">
        <v>370372.2751</v>
      </c>
      <c r="P109" s="166" t="s">
        <v>318</v>
      </c>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6.5">
      <c r="A110" s="155" t="s">
        <v>419</v>
      </c>
      <c r="B110" s="172">
        <v>223</v>
      </c>
      <c r="C110" s="157">
        <v>352</v>
      </c>
      <c r="D110" s="158"/>
      <c r="E110" s="57"/>
      <c r="F110" s="159">
        <v>400</v>
      </c>
      <c r="G110" s="160">
        <v>4.8</v>
      </c>
      <c r="H110" s="161" t="s">
        <v>279</v>
      </c>
      <c r="I110" s="162" t="s">
        <v>322</v>
      </c>
      <c r="J110" s="163">
        <v>2.6034846899999997</v>
      </c>
      <c r="K110" s="164" t="s">
        <v>313</v>
      </c>
      <c r="L110" s="161" t="s">
        <v>313</v>
      </c>
      <c r="M110" s="161" t="s">
        <v>313</v>
      </c>
      <c r="N110" s="161" t="s">
        <v>313</v>
      </c>
      <c r="O110" s="165">
        <v>277993.2594</v>
      </c>
      <c r="P110" s="166" t="s">
        <v>318</v>
      </c>
      <c r="Q110" s="5"/>
      <c r="R110" s="5"/>
      <c r="S110" s="5"/>
      <c r="T110" s="5"/>
      <c r="U110" s="5"/>
      <c r="Z110" s="5"/>
      <c r="AA110" s="5"/>
      <c r="AB110" s="5"/>
      <c r="AC110" s="5"/>
      <c r="AD110" s="5"/>
      <c r="AE110" s="5"/>
      <c r="AF110" s="5"/>
      <c r="AG110" s="5"/>
      <c r="AH110" s="5"/>
      <c r="AK110" s="5"/>
      <c r="AL110" s="5"/>
      <c r="AM110" s="5"/>
      <c r="AN110" s="5"/>
      <c r="AO110" s="5"/>
      <c r="AP110" s="5"/>
      <c r="AQ110" s="5"/>
      <c r="AR110" s="5"/>
      <c r="AS110" s="5"/>
      <c r="AT110" s="5"/>
      <c r="AU110" s="5"/>
      <c r="AV110" s="5"/>
    </row>
    <row r="111" spans="1:48" ht="16.5">
      <c r="A111" s="155" t="s">
        <v>420</v>
      </c>
      <c r="B111" s="172"/>
      <c r="C111" s="157"/>
      <c r="D111" s="158"/>
      <c r="E111" s="57"/>
      <c r="F111" s="159">
        <v>0</v>
      </c>
      <c r="G111" s="160"/>
      <c r="H111" s="161" t="s">
        <v>279</v>
      </c>
      <c r="I111" s="162" t="s">
        <v>322</v>
      </c>
      <c r="J111" s="163"/>
      <c r="K111" s="164" t="s">
        <v>313</v>
      </c>
      <c r="L111" s="161" t="s">
        <v>313</v>
      </c>
      <c r="M111" s="161" t="s">
        <v>313</v>
      </c>
      <c r="N111" s="161" t="s">
        <v>313</v>
      </c>
      <c r="O111" s="196">
        <v>122957.5229</v>
      </c>
      <c r="P111" s="166" t="s">
        <v>318</v>
      </c>
      <c r="Q111" s="5" t="s">
        <v>421</v>
      </c>
      <c r="R111" s="5"/>
      <c r="U111" s="5"/>
      <c r="V111" s="5"/>
      <c r="X111" s="5"/>
      <c r="Y111" s="5"/>
      <c r="Z111" s="5"/>
      <c r="AA111" s="5"/>
      <c r="AB111" s="5"/>
      <c r="AC111" s="5"/>
      <c r="AD111" s="5"/>
      <c r="AE111" s="5"/>
      <c r="AF111" s="5"/>
      <c r="AG111" s="5"/>
      <c r="AI111" s="5"/>
      <c r="AJ111" s="5"/>
      <c r="AK111" s="5"/>
      <c r="AL111" s="5"/>
      <c r="AM111" s="5"/>
      <c r="AN111" s="5"/>
      <c r="AO111" s="5"/>
      <c r="AP111" s="5"/>
      <c r="AQ111" s="5"/>
      <c r="AR111" s="5"/>
      <c r="AS111" s="5"/>
      <c r="AT111" s="5"/>
      <c r="AU111" s="5"/>
      <c r="AV111" s="5"/>
    </row>
    <row r="112" spans="1:48" ht="16.5">
      <c r="A112" s="155" t="s">
        <v>422</v>
      </c>
      <c r="B112" s="172">
        <v>802</v>
      </c>
      <c r="C112" s="157">
        <v>1044</v>
      </c>
      <c r="D112" s="158"/>
      <c r="E112" s="57"/>
      <c r="F112" s="159">
        <v>100</v>
      </c>
      <c r="G112" s="160">
        <v>4.6</v>
      </c>
      <c r="H112" s="161" t="s">
        <v>279</v>
      </c>
      <c r="I112" s="162" t="s">
        <v>322</v>
      </c>
      <c r="J112" s="163">
        <v>8.3</v>
      </c>
      <c r="K112" s="164" t="s">
        <v>313</v>
      </c>
      <c r="L112" s="161" t="s">
        <v>313</v>
      </c>
      <c r="M112" s="161" t="s">
        <v>313</v>
      </c>
      <c r="N112" s="161" t="s">
        <v>313</v>
      </c>
      <c r="O112" s="165">
        <v>664501.6458</v>
      </c>
      <c r="P112" s="166" t="s">
        <v>318</v>
      </c>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1:48" ht="16.5">
      <c r="A113" s="155" t="s">
        <v>423</v>
      </c>
      <c r="B113" s="172">
        <v>100</v>
      </c>
      <c r="C113" s="157">
        <v>237</v>
      </c>
      <c r="D113" s="158"/>
      <c r="E113" s="57"/>
      <c r="F113" s="159">
        <v>0</v>
      </c>
      <c r="G113" s="160"/>
      <c r="H113" s="161" t="s">
        <v>279</v>
      </c>
      <c r="I113" s="162" t="s">
        <v>322</v>
      </c>
      <c r="J113" s="163">
        <v>21</v>
      </c>
      <c r="K113" s="164" t="s">
        <v>313</v>
      </c>
      <c r="L113" s="161" t="s">
        <v>313</v>
      </c>
      <c r="M113" s="161" t="s">
        <v>313</v>
      </c>
      <c r="N113" s="161" t="s">
        <v>313</v>
      </c>
      <c r="O113" s="165">
        <v>75853.09435</v>
      </c>
      <c r="P113" s="166" t="s">
        <v>318</v>
      </c>
      <c r="X113" s="5"/>
      <c r="Y113" s="5"/>
      <c r="Z113" s="5"/>
      <c r="AA113" s="5"/>
      <c r="AB113" s="5"/>
      <c r="AC113" s="5"/>
      <c r="AD113" s="5"/>
      <c r="AE113" s="5"/>
      <c r="AF113" s="5"/>
      <c r="AG113" s="5"/>
      <c r="AH113" s="5"/>
      <c r="AI113" s="5"/>
      <c r="AJ113" s="5"/>
      <c r="AQ113" s="5"/>
      <c r="AR113" s="5"/>
      <c r="AS113" s="5"/>
      <c r="AT113" s="5"/>
      <c r="AU113" s="5"/>
      <c r="AV113" s="5"/>
    </row>
    <row r="114" spans="1:48" ht="16.5">
      <c r="A114" s="155" t="s">
        <v>424</v>
      </c>
      <c r="B114" s="172">
        <v>1096</v>
      </c>
      <c r="C114" s="157">
        <v>2009</v>
      </c>
      <c r="D114" s="158"/>
      <c r="E114" s="57"/>
      <c r="F114" s="159">
        <v>200</v>
      </c>
      <c r="G114" s="160">
        <v>4.5</v>
      </c>
      <c r="H114" s="161" t="s">
        <v>279</v>
      </c>
      <c r="I114" s="162" t="s">
        <v>322</v>
      </c>
      <c r="J114" s="163">
        <v>4.5</v>
      </c>
      <c r="K114" s="164" t="s">
        <v>311</v>
      </c>
      <c r="L114" s="161" t="s">
        <v>312</v>
      </c>
      <c r="M114" s="161" t="s">
        <v>312</v>
      </c>
      <c r="N114" s="161" t="s">
        <v>313</v>
      </c>
      <c r="O114" s="165">
        <v>594174.4092</v>
      </c>
      <c r="P114" s="166" t="s">
        <v>425</v>
      </c>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1:48" ht="16.5">
      <c r="A115" s="155" t="s">
        <v>426</v>
      </c>
      <c r="B115" s="172">
        <v>380</v>
      </c>
      <c r="C115" s="157">
        <v>635</v>
      </c>
      <c r="D115" s="158"/>
      <c r="E115" s="57"/>
      <c r="F115" s="159">
        <v>600</v>
      </c>
      <c r="G115" s="160">
        <v>5.7</v>
      </c>
      <c r="H115" s="161" t="s">
        <v>279</v>
      </c>
      <c r="I115" s="162" t="s">
        <v>322</v>
      </c>
      <c r="J115" s="163">
        <v>12.5</v>
      </c>
      <c r="K115" s="164" t="s">
        <v>313</v>
      </c>
      <c r="L115" s="161" t="s">
        <v>313</v>
      </c>
      <c r="M115" s="161" t="s">
        <v>313</v>
      </c>
      <c r="N115" s="161" t="s">
        <v>313</v>
      </c>
      <c r="O115" s="165">
        <v>541545.3946</v>
      </c>
      <c r="P115" s="166" t="s">
        <v>318</v>
      </c>
      <c r="Q115" s="5"/>
      <c r="R115" s="5"/>
      <c r="S115" s="5"/>
      <c r="T115" s="5"/>
      <c r="U115" s="5"/>
      <c r="Z115" s="5"/>
      <c r="AA115" s="5"/>
      <c r="AB115" s="5"/>
      <c r="AC115" s="5"/>
      <c r="AD115" s="5"/>
      <c r="AE115" s="5"/>
      <c r="AF115" s="5"/>
      <c r="AG115" s="5"/>
      <c r="AI115" s="5"/>
      <c r="AJ115" s="5"/>
      <c r="AK115" s="5"/>
      <c r="AL115" s="5"/>
      <c r="AM115" s="5"/>
      <c r="AN115" s="5"/>
      <c r="AO115" s="5"/>
      <c r="AP115" s="5"/>
      <c r="AQ115" s="5"/>
      <c r="AR115" s="5"/>
      <c r="AS115" s="5"/>
      <c r="AT115" s="5"/>
      <c r="AU115" s="5"/>
      <c r="AV115" s="5"/>
    </row>
    <row r="116" spans="1:48" ht="16.5">
      <c r="A116" s="155" t="s">
        <v>427</v>
      </c>
      <c r="B116" s="172"/>
      <c r="C116" s="157">
        <v>802</v>
      </c>
      <c r="D116" s="158"/>
      <c r="E116" s="57"/>
      <c r="F116" s="159">
        <v>0</v>
      </c>
      <c r="G116" s="160"/>
      <c r="H116" s="161" t="s">
        <v>279</v>
      </c>
      <c r="I116" s="162" t="s">
        <v>322</v>
      </c>
      <c r="J116" s="163">
        <v>24</v>
      </c>
      <c r="K116" s="164" t="s">
        <v>313</v>
      </c>
      <c r="L116" s="161" t="s">
        <v>313</v>
      </c>
      <c r="M116" s="161" t="s">
        <v>313</v>
      </c>
      <c r="N116" s="161" t="s">
        <v>313</v>
      </c>
      <c r="O116" s="165">
        <v>738834.667</v>
      </c>
      <c r="P116" s="166" t="s">
        <v>318</v>
      </c>
      <c r="Q116" s="5" t="s">
        <v>394</v>
      </c>
      <c r="R116" s="5"/>
      <c r="U116" s="5"/>
      <c r="V116" s="5"/>
      <c r="W116" s="5"/>
      <c r="X116" s="5"/>
      <c r="Y116" s="5"/>
      <c r="Z116" s="5"/>
      <c r="AA116" s="5"/>
      <c r="AB116" s="5"/>
      <c r="AC116" s="5"/>
      <c r="AH116" s="5"/>
      <c r="AI116" s="5"/>
      <c r="AJ116" s="5"/>
      <c r="AK116" s="5"/>
      <c r="AL116" s="5"/>
      <c r="AM116" s="5"/>
      <c r="AN116" s="5"/>
      <c r="AO116" s="5"/>
      <c r="AP116" s="5"/>
      <c r="AQ116" s="5"/>
      <c r="AR116" s="5"/>
      <c r="AS116" s="5"/>
      <c r="AT116" s="5"/>
      <c r="AU116" s="5"/>
      <c r="AV116" s="5"/>
    </row>
    <row r="117" spans="1:48" ht="16.5">
      <c r="A117" s="155" t="s">
        <v>428</v>
      </c>
      <c r="B117" s="172"/>
      <c r="C117" s="157">
        <v>519</v>
      </c>
      <c r="D117" s="158"/>
      <c r="E117" s="57"/>
      <c r="F117" s="159">
        <v>0</v>
      </c>
      <c r="G117" s="160"/>
      <c r="H117" s="161" t="s">
        <v>279</v>
      </c>
      <c r="I117" s="162" t="s">
        <v>322</v>
      </c>
      <c r="J117" s="163">
        <v>0</v>
      </c>
      <c r="K117" s="164" t="s">
        <v>312</v>
      </c>
      <c r="L117" s="161" t="s">
        <v>312</v>
      </c>
      <c r="M117" s="161" t="s">
        <v>312</v>
      </c>
      <c r="N117" s="161" t="s">
        <v>313</v>
      </c>
      <c r="O117" s="196">
        <v>195961.2603</v>
      </c>
      <c r="P117" s="166" t="s">
        <v>318</v>
      </c>
      <c r="Q117" s="5" t="s">
        <v>394</v>
      </c>
      <c r="R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row r="118" spans="1:48" ht="16.5">
      <c r="A118" s="155" t="s">
        <v>429</v>
      </c>
      <c r="B118" s="172">
        <v>493</v>
      </c>
      <c r="C118" s="157">
        <v>666</v>
      </c>
      <c r="D118" s="158"/>
      <c r="E118" s="57"/>
      <c r="F118" s="159">
        <v>1100</v>
      </c>
      <c r="G118" s="160">
        <v>4.3</v>
      </c>
      <c r="H118" s="161" t="s">
        <v>279</v>
      </c>
      <c r="I118" s="162" t="s">
        <v>322</v>
      </c>
      <c r="J118" s="163">
        <v>3.4</v>
      </c>
      <c r="K118" s="164" t="s">
        <v>313</v>
      </c>
      <c r="L118" s="161" t="s">
        <v>313</v>
      </c>
      <c r="M118" s="161" t="s">
        <v>313</v>
      </c>
      <c r="N118" s="161" t="s">
        <v>313</v>
      </c>
      <c r="O118" s="165">
        <v>1098678.501</v>
      </c>
      <c r="P118" s="166" t="s">
        <v>396</v>
      </c>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row>
    <row r="119" spans="1:48" ht="16.5">
      <c r="A119" s="155" t="s">
        <v>430</v>
      </c>
      <c r="B119" s="172">
        <v>712</v>
      </c>
      <c r="C119" s="157">
        <v>977</v>
      </c>
      <c r="D119" s="158"/>
      <c r="E119" s="57"/>
      <c r="F119" s="159">
        <v>200</v>
      </c>
      <c r="G119" s="160">
        <v>3.3</v>
      </c>
      <c r="H119" s="161" t="s">
        <v>279</v>
      </c>
      <c r="I119" s="162" t="s">
        <v>322</v>
      </c>
      <c r="J119" s="163">
        <v>13.3</v>
      </c>
      <c r="K119" s="164" t="s">
        <v>313</v>
      </c>
      <c r="L119" s="161" t="s">
        <v>313</v>
      </c>
      <c r="M119" s="161" t="s">
        <v>313</v>
      </c>
      <c r="N119" s="161" t="s">
        <v>313</v>
      </c>
      <c r="O119" s="165">
        <v>893959.4276</v>
      </c>
      <c r="P119" s="166" t="s">
        <v>318</v>
      </c>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row>
    <row r="120" spans="1:48" ht="16.5">
      <c r="A120" s="155" t="s">
        <v>431</v>
      </c>
      <c r="B120" s="172">
        <v>2005</v>
      </c>
      <c r="C120" s="157">
        <v>4356</v>
      </c>
      <c r="D120" s="158"/>
      <c r="E120" s="57"/>
      <c r="F120" s="159">
        <v>500</v>
      </c>
      <c r="G120" s="160">
        <v>3.8</v>
      </c>
      <c r="H120" s="161" t="s">
        <v>279</v>
      </c>
      <c r="I120" s="162" t="s">
        <v>322</v>
      </c>
      <c r="J120" s="163">
        <v>27.1</v>
      </c>
      <c r="K120" s="164" t="s">
        <v>313</v>
      </c>
      <c r="L120" s="161" t="s">
        <v>313</v>
      </c>
      <c r="M120" s="161" t="s">
        <v>313</v>
      </c>
      <c r="N120" s="161" t="s">
        <v>313</v>
      </c>
      <c r="O120" s="165">
        <v>3100817.029</v>
      </c>
      <c r="P120" s="166" t="s">
        <v>318</v>
      </c>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row>
    <row r="121" spans="1:48" ht="16.5">
      <c r="A121" s="155" t="s">
        <v>432</v>
      </c>
      <c r="B121" s="172">
        <v>841</v>
      </c>
      <c r="C121" s="157">
        <v>1339</v>
      </c>
      <c r="D121" s="158"/>
      <c r="E121" s="57"/>
      <c r="F121" s="159">
        <v>100</v>
      </c>
      <c r="G121" s="160">
        <v>5.6</v>
      </c>
      <c r="H121" s="161" t="s">
        <v>279</v>
      </c>
      <c r="I121" s="162" t="s">
        <v>322</v>
      </c>
      <c r="J121" s="163">
        <v>3.2</v>
      </c>
      <c r="K121" s="164" t="s">
        <v>313</v>
      </c>
      <c r="L121" s="161" t="s">
        <v>313</v>
      </c>
      <c r="M121" s="161" t="s">
        <v>313</v>
      </c>
      <c r="N121" s="161" t="s">
        <v>313</v>
      </c>
      <c r="O121" s="165">
        <v>1688755.555</v>
      </c>
      <c r="P121" s="166" t="s">
        <v>318</v>
      </c>
      <c r="Q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row>
    <row r="122" spans="1:48" ht="16.5">
      <c r="A122" s="155" t="s">
        <v>433</v>
      </c>
      <c r="B122" s="172">
        <v>2580</v>
      </c>
      <c r="C122" s="157">
        <v>4575</v>
      </c>
      <c r="D122" s="158"/>
      <c r="E122" s="57"/>
      <c r="F122" s="159">
        <v>400</v>
      </c>
      <c r="G122" s="160">
        <v>5.7</v>
      </c>
      <c r="H122" s="161" t="s">
        <v>279</v>
      </c>
      <c r="I122" s="162" t="s">
        <v>322</v>
      </c>
      <c r="J122" s="163">
        <v>10.5</v>
      </c>
      <c r="K122" s="164" t="s">
        <v>313</v>
      </c>
      <c r="L122" s="161" t="s">
        <v>313</v>
      </c>
      <c r="M122" s="161" t="s">
        <v>313</v>
      </c>
      <c r="N122" s="161" t="s">
        <v>313</v>
      </c>
      <c r="O122" s="165">
        <v>1759173.123</v>
      </c>
      <c r="P122" s="166" t="s">
        <v>318</v>
      </c>
      <c r="Q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row>
    <row r="123" spans="1:48" ht="16.5">
      <c r="A123" s="155" t="s">
        <v>434</v>
      </c>
      <c r="B123" s="172">
        <v>895</v>
      </c>
      <c r="C123" s="157">
        <v>1726</v>
      </c>
      <c r="D123" s="158"/>
      <c r="E123" s="57"/>
      <c r="F123" s="159">
        <v>200</v>
      </c>
      <c r="G123" s="160">
        <v>5</v>
      </c>
      <c r="H123" s="161" t="s">
        <v>279</v>
      </c>
      <c r="I123" s="162" t="s">
        <v>322</v>
      </c>
      <c r="J123" s="163">
        <v>20.5</v>
      </c>
      <c r="K123" s="164" t="s">
        <v>313</v>
      </c>
      <c r="L123" s="161" t="s">
        <v>313</v>
      </c>
      <c r="M123" s="161" t="s">
        <v>313</v>
      </c>
      <c r="N123" s="161" t="s">
        <v>313</v>
      </c>
      <c r="O123" s="165">
        <v>1662665.392</v>
      </c>
      <c r="P123" s="166" t="s">
        <v>318</v>
      </c>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row>
    <row r="124" spans="1:48" ht="16.5">
      <c r="A124" s="155" t="s">
        <v>435</v>
      </c>
      <c r="B124" s="172">
        <v>7096</v>
      </c>
      <c r="C124" s="157">
        <v>7326</v>
      </c>
      <c r="D124" s="158"/>
      <c r="E124" s="57"/>
      <c r="F124" s="159">
        <v>1600</v>
      </c>
      <c r="G124" s="160">
        <v>3.7</v>
      </c>
      <c r="H124" s="161" t="s">
        <v>279</v>
      </c>
      <c r="I124" s="162" t="s">
        <v>314</v>
      </c>
      <c r="J124" s="163">
        <v>15.2</v>
      </c>
      <c r="K124" s="164" t="s">
        <v>313</v>
      </c>
      <c r="L124" s="161" t="s">
        <v>313</v>
      </c>
      <c r="M124" s="161" t="s">
        <v>313</v>
      </c>
      <c r="N124" s="161" t="s">
        <v>313</v>
      </c>
      <c r="O124" s="165">
        <v>1719934.389</v>
      </c>
      <c r="P124" s="166" t="s">
        <v>314</v>
      </c>
      <c r="Q124" s="5"/>
      <c r="R124" s="5"/>
      <c r="S124" s="5"/>
      <c r="T124" s="5"/>
      <c r="U124" s="5"/>
      <c r="V124" s="5"/>
      <c r="W124" s="5"/>
      <c r="X124" s="5"/>
      <c r="Y124" s="5"/>
      <c r="Z124" s="5"/>
      <c r="AA124" s="5"/>
      <c r="AB124" s="5"/>
      <c r="AC124" s="5"/>
      <c r="AD124" s="5"/>
      <c r="AE124" s="5"/>
      <c r="AF124" s="5"/>
      <c r="AG124" s="5"/>
      <c r="AH124" s="5"/>
      <c r="AK124" s="5"/>
      <c r="AL124" s="5"/>
      <c r="AM124" s="5"/>
      <c r="AN124" s="5"/>
      <c r="AO124" s="5"/>
      <c r="AP124" s="5"/>
      <c r="AQ124" s="5"/>
      <c r="AR124" s="5"/>
      <c r="AS124" s="5"/>
      <c r="AT124" s="5"/>
      <c r="AU124" s="5"/>
      <c r="AV124" s="5"/>
    </row>
    <row r="125" spans="1:48" ht="16.5">
      <c r="A125" s="155" t="s">
        <v>436</v>
      </c>
      <c r="B125" s="172"/>
      <c r="C125" s="157">
        <v>209</v>
      </c>
      <c r="D125" s="158"/>
      <c r="E125" s="57"/>
      <c r="F125" s="197"/>
      <c r="G125" s="198"/>
      <c r="H125" s="167" t="s">
        <v>279</v>
      </c>
      <c r="I125" s="164"/>
      <c r="J125" s="167"/>
      <c r="K125" s="164" t="s">
        <v>313</v>
      </c>
      <c r="L125" s="167" t="s">
        <v>313</v>
      </c>
      <c r="M125" s="167" t="s">
        <v>313</v>
      </c>
      <c r="N125" s="167" t="s">
        <v>313</v>
      </c>
      <c r="O125" s="199"/>
      <c r="P125" s="200" t="s">
        <v>318</v>
      </c>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row>
    <row r="126" spans="1:48" ht="16.5">
      <c r="A126" s="155" t="s">
        <v>437</v>
      </c>
      <c r="B126" s="172">
        <v>458</v>
      </c>
      <c r="C126" s="157">
        <v>3398</v>
      </c>
      <c r="D126" s="158"/>
      <c r="E126" s="57"/>
      <c r="F126" s="159">
        <v>1100</v>
      </c>
      <c r="G126" s="160">
        <v>3.8</v>
      </c>
      <c r="H126" s="161" t="s">
        <v>285</v>
      </c>
      <c r="I126" s="162" t="s">
        <v>316</v>
      </c>
      <c r="J126" s="163">
        <v>5</v>
      </c>
      <c r="K126" s="164" t="s">
        <v>311</v>
      </c>
      <c r="L126" s="161" t="s">
        <v>312</v>
      </c>
      <c r="M126" s="161" t="s">
        <v>312</v>
      </c>
      <c r="N126" s="161" t="s">
        <v>313</v>
      </c>
      <c r="O126" s="165">
        <v>375726.1328</v>
      </c>
      <c r="P126" s="166" t="s">
        <v>318</v>
      </c>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row>
    <row r="127" spans="1:48" ht="16.5">
      <c r="A127" s="155" t="s">
        <v>438</v>
      </c>
      <c r="B127" s="172">
        <v>827</v>
      </c>
      <c r="C127" s="157">
        <v>1421</v>
      </c>
      <c r="D127" s="158"/>
      <c r="E127" s="57"/>
      <c r="F127" s="159">
        <v>0</v>
      </c>
      <c r="G127" s="160"/>
      <c r="H127" s="161" t="s">
        <v>285</v>
      </c>
      <c r="I127" s="162" t="s">
        <v>316</v>
      </c>
      <c r="J127" s="163">
        <v>6.9</v>
      </c>
      <c r="K127" s="164" t="s">
        <v>311</v>
      </c>
      <c r="L127" s="161" t="s">
        <v>312</v>
      </c>
      <c r="M127" s="161" t="s">
        <v>312</v>
      </c>
      <c r="N127" s="161" t="s">
        <v>313</v>
      </c>
      <c r="O127" s="165">
        <v>658793.33</v>
      </c>
      <c r="P127" s="166" t="s">
        <v>318</v>
      </c>
      <c r="Q127" s="5"/>
      <c r="R127" s="5"/>
      <c r="S127" s="5"/>
      <c r="T127" s="5"/>
      <c r="U127" s="5"/>
      <c r="V127" s="5"/>
      <c r="W127" s="5"/>
      <c r="X127" s="5"/>
      <c r="Y127" s="5"/>
      <c r="Z127" s="5"/>
      <c r="AA127" s="5"/>
      <c r="AB127" s="5"/>
      <c r="AC127" s="5"/>
      <c r="AD127" s="5"/>
      <c r="AE127" s="5"/>
      <c r="AF127" s="5"/>
      <c r="AG127" s="5"/>
      <c r="AH127" s="5"/>
      <c r="AI127" s="5"/>
      <c r="AJ127" s="167"/>
      <c r="AK127" s="5"/>
      <c r="AL127" s="5"/>
      <c r="AM127" s="5"/>
      <c r="AN127" s="5"/>
      <c r="AO127" s="5"/>
      <c r="AP127" s="5"/>
      <c r="AQ127" s="5"/>
      <c r="AR127" s="5"/>
      <c r="AS127" s="5"/>
      <c r="AT127" s="5"/>
      <c r="AU127" s="5"/>
      <c r="AV127" s="5"/>
    </row>
    <row r="128" spans="1:48" ht="16.5">
      <c r="A128" s="155" t="s">
        <v>439</v>
      </c>
      <c r="B128" s="172">
        <v>259</v>
      </c>
      <c r="C128" s="157">
        <v>505</v>
      </c>
      <c r="D128" s="158"/>
      <c r="E128" s="57"/>
      <c r="F128" s="159">
        <v>600</v>
      </c>
      <c r="G128" s="160">
        <v>3.9</v>
      </c>
      <c r="H128" s="161" t="s">
        <v>285</v>
      </c>
      <c r="I128" s="162" t="s">
        <v>316</v>
      </c>
      <c r="J128" s="163">
        <v>37</v>
      </c>
      <c r="K128" s="164" t="s">
        <v>313</v>
      </c>
      <c r="L128" s="161" t="s">
        <v>313</v>
      </c>
      <c r="M128" s="161" t="s">
        <v>313</v>
      </c>
      <c r="N128" s="161" t="s">
        <v>313</v>
      </c>
      <c r="O128" s="165">
        <v>896426.1962</v>
      </c>
      <c r="P128" s="166" t="s">
        <v>425</v>
      </c>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197"/>
      <c r="AT128" s="5"/>
      <c r="AU128" s="5"/>
      <c r="AV128" s="5"/>
    </row>
    <row r="129" spans="1:48" ht="16.5">
      <c r="A129" s="155" t="s">
        <v>440</v>
      </c>
      <c r="B129" s="172">
        <v>281</v>
      </c>
      <c r="C129" s="157">
        <v>448</v>
      </c>
      <c r="D129" s="158"/>
      <c r="E129" s="57"/>
      <c r="F129" s="159">
        <v>700</v>
      </c>
      <c r="G129" s="160">
        <v>3.8</v>
      </c>
      <c r="H129" s="161" t="s">
        <v>285</v>
      </c>
      <c r="I129" s="162" t="s">
        <v>316</v>
      </c>
      <c r="J129" s="163">
        <v>8.1</v>
      </c>
      <c r="K129" s="164" t="s">
        <v>313</v>
      </c>
      <c r="L129" s="161" t="s">
        <v>313</v>
      </c>
      <c r="M129" s="161" t="s">
        <v>313</v>
      </c>
      <c r="N129" s="161" t="s">
        <v>313</v>
      </c>
      <c r="O129" s="165">
        <v>827878.4933</v>
      </c>
      <c r="P129" s="166" t="s">
        <v>318</v>
      </c>
      <c r="Q129" s="5"/>
      <c r="R129" s="5"/>
      <c r="S129" s="5"/>
      <c r="T129" s="5"/>
      <c r="U129" s="5"/>
      <c r="V129" s="5"/>
      <c r="W129" s="5"/>
      <c r="X129" s="5"/>
      <c r="Y129" s="5"/>
      <c r="Z129" s="5"/>
      <c r="AA129" s="5"/>
      <c r="AB129" s="5"/>
      <c r="AC129" s="5"/>
      <c r="AD129" s="5"/>
      <c r="AE129" s="5"/>
      <c r="AF129" s="5"/>
      <c r="AG129" s="5"/>
      <c r="AI129" s="5"/>
      <c r="AJ129" s="5"/>
      <c r="AK129" s="5"/>
      <c r="AL129" s="5"/>
      <c r="AM129" s="5"/>
      <c r="AN129" s="5"/>
      <c r="AO129" s="5"/>
      <c r="AP129" s="5"/>
      <c r="AQ129" s="5"/>
      <c r="AR129" s="5"/>
      <c r="AS129" s="5"/>
      <c r="AT129" s="5"/>
      <c r="AU129" s="5"/>
      <c r="AV129" s="5"/>
    </row>
    <row r="130" spans="1:48" ht="16.5">
      <c r="A130" s="155" t="s">
        <v>441</v>
      </c>
      <c r="B130" s="172">
        <v>616</v>
      </c>
      <c r="C130" s="157">
        <v>700</v>
      </c>
      <c r="D130" s="158"/>
      <c r="E130" s="57"/>
      <c r="F130" s="159">
        <v>200</v>
      </c>
      <c r="G130" s="160">
        <v>3.8</v>
      </c>
      <c r="H130" s="161" t="s">
        <v>285</v>
      </c>
      <c r="I130" s="162" t="s">
        <v>316</v>
      </c>
      <c r="J130" s="163">
        <v>18.15</v>
      </c>
      <c r="K130" s="164" t="s">
        <v>313</v>
      </c>
      <c r="L130" s="161" t="s">
        <v>313</v>
      </c>
      <c r="M130" s="161" t="s">
        <v>313</v>
      </c>
      <c r="N130" s="161" t="s">
        <v>313</v>
      </c>
      <c r="O130" s="165">
        <v>308464.5896</v>
      </c>
      <c r="P130" s="166" t="s">
        <v>318</v>
      </c>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row>
    <row r="131" spans="1:48" ht="16.5">
      <c r="A131" s="155" t="s">
        <v>442</v>
      </c>
      <c r="B131" s="172"/>
      <c r="C131" s="157">
        <v>228</v>
      </c>
      <c r="D131" s="158"/>
      <c r="E131" s="57"/>
      <c r="F131" s="159">
        <v>0</v>
      </c>
      <c r="G131" s="160"/>
      <c r="H131" s="161" t="s">
        <v>285</v>
      </c>
      <c r="I131" s="162" t="s">
        <v>316</v>
      </c>
      <c r="J131" s="163">
        <v>5.9</v>
      </c>
      <c r="K131" s="164" t="s">
        <v>313</v>
      </c>
      <c r="L131" s="161" t="s">
        <v>313</v>
      </c>
      <c r="M131" s="161" t="s">
        <v>313</v>
      </c>
      <c r="N131" s="161" t="s">
        <v>313</v>
      </c>
      <c r="O131" s="165">
        <v>56139.5843</v>
      </c>
      <c r="P131" s="166" t="s">
        <v>318</v>
      </c>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row>
    <row r="132" spans="1:48" ht="16.5">
      <c r="A132" s="155" t="s">
        <v>443</v>
      </c>
      <c r="B132" s="172">
        <v>217</v>
      </c>
      <c r="C132" s="157">
        <v>445</v>
      </c>
      <c r="D132" s="158"/>
      <c r="E132" s="57"/>
      <c r="F132" s="159">
        <v>400</v>
      </c>
      <c r="G132" s="160">
        <v>4.4</v>
      </c>
      <c r="H132" s="161" t="s">
        <v>285</v>
      </c>
      <c r="I132" s="162" t="s">
        <v>316</v>
      </c>
      <c r="J132" s="163">
        <v>7.4</v>
      </c>
      <c r="K132" s="164" t="s">
        <v>313</v>
      </c>
      <c r="L132" s="161" t="s">
        <v>313</v>
      </c>
      <c r="M132" s="161" t="s">
        <v>313</v>
      </c>
      <c r="N132" s="161" t="s">
        <v>313</v>
      </c>
      <c r="O132" s="165">
        <v>452273.7517</v>
      </c>
      <c r="P132" s="166" t="s">
        <v>318</v>
      </c>
      <c r="Q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row>
    <row r="133" spans="1:48" ht="16.5">
      <c r="A133" s="155" t="s">
        <v>444</v>
      </c>
      <c r="B133" s="172">
        <v>562</v>
      </c>
      <c r="C133" s="157">
        <v>872</v>
      </c>
      <c r="D133" s="158"/>
      <c r="E133" s="57"/>
      <c r="F133" s="159">
        <v>0</v>
      </c>
      <c r="G133" s="160"/>
      <c r="H133" s="161" t="s">
        <v>285</v>
      </c>
      <c r="I133" s="162" t="s">
        <v>316</v>
      </c>
      <c r="J133" s="163">
        <v>2.33169095</v>
      </c>
      <c r="K133" s="164" t="s">
        <v>313</v>
      </c>
      <c r="L133" s="161" t="s">
        <v>313</v>
      </c>
      <c r="M133" s="161" t="s">
        <v>313</v>
      </c>
      <c r="N133" s="161" t="s">
        <v>313</v>
      </c>
      <c r="O133" s="165">
        <v>366464.552</v>
      </c>
      <c r="P133" s="166" t="s">
        <v>318</v>
      </c>
      <c r="Q133" s="5"/>
      <c r="R133" s="5"/>
      <c r="S133" s="5"/>
      <c r="T133" s="5"/>
      <c r="U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row>
    <row r="134" spans="1:48" ht="16.5">
      <c r="A134" s="155" t="s">
        <v>445</v>
      </c>
      <c r="B134" s="172">
        <v>1129</v>
      </c>
      <c r="C134" s="157">
        <v>2406</v>
      </c>
      <c r="D134" s="158"/>
      <c r="E134" s="57"/>
      <c r="F134" s="159">
        <v>300</v>
      </c>
      <c r="G134" s="160">
        <v>3.9</v>
      </c>
      <c r="H134" s="161" t="s">
        <v>285</v>
      </c>
      <c r="I134" s="162" t="s">
        <v>316</v>
      </c>
      <c r="J134" s="163">
        <v>1.7598380299999998</v>
      </c>
      <c r="K134" s="164" t="s">
        <v>312</v>
      </c>
      <c r="L134" s="161" t="s">
        <v>312</v>
      </c>
      <c r="M134" s="161" t="s">
        <v>312</v>
      </c>
      <c r="N134" s="161" t="s">
        <v>313</v>
      </c>
      <c r="O134" s="165">
        <v>785162.7229</v>
      </c>
      <c r="P134" s="166" t="s">
        <v>314</v>
      </c>
      <c r="Q134" s="5"/>
      <c r="U134" s="5"/>
      <c r="V134" s="5"/>
      <c r="W134" s="5"/>
      <c r="X134" s="5"/>
      <c r="Y134" s="5"/>
      <c r="Z134" s="5"/>
      <c r="AA134" s="5"/>
      <c r="AB134" s="5"/>
      <c r="AC134" s="5"/>
      <c r="AH134" s="5"/>
      <c r="AI134" s="5"/>
      <c r="AJ134" s="5"/>
      <c r="AK134" s="5"/>
      <c r="AL134" s="5"/>
      <c r="AM134" s="5"/>
      <c r="AN134" s="5"/>
      <c r="AO134" s="5"/>
      <c r="AP134" s="5"/>
      <c r="AQ134" s="5"/>
      <c r="AR134" s="5"/>
      <c r="AS134" s="5"/>
      <c r="AT134" s="5"/>
      <c r="AU134" s="5"/>
      <c r="AV134" s="5"/>
    </row>
    <row r="135" spans="1:48" ht="16.5">
      <c r="A135" s="155" t="s">
        <v>446</v>
      </c>
      <c r="B135" s="172">
        <v>377</v>
      </c>
      <c r="C135" s="157">
        <v>609</v>
      </c>
      <c r="D135" s="158"/>
      <c r="E135" s="57"/>
      <c r="F135" s="159">
        <v>900</v>
      </c>
      <c r="G135" s="160">
        <v>4.1</v>
      </c>
      <c r="H135" s="161" t="s">
        <v>285</v>
      </c>
      <c r="I135" s="162" t="s">
        <v>322</v>
      </c>
      <c r="J135" s="163">
        <v>2.9466028900000003</v>
      </c>
      <c r="K135" s="164" t="s">
        <v>313</v>
      </c>
      <c r="L135" s="161" t="s">
        <v>313</v>
      </c>
      <c r="M135" s="161" t="s">
        <v>313</v>
      </c>
      <c r="N135" s="161" t="s">
        <v>313</v>
      </c>
      <c r="O135" s="165">
        <v>800353.2305</v>
      </c>
      <c r="P135" s="166" t="s">
        <v>425</v>
      </c>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row>
    <row r="136" spans="1:48" ht="16.5">
      <c r="A136" s="155" t="s">
        <v>447</v>
      </c>
      <c r="B136" s="172">
        <v>257</v>
      </c>
      <c r="C136" s="157">
        <v>462</v>
      </c>
      <c r="D136" s="158"/>
      <c r="E136" s="57"/>
      <c r="F136" s="159">
        <v>600</v>
      </c>
      <c r="G136" s="160">
        <v>4.2</v>
      </c>
      <c r="H136" s="161" t="s">
        <v>285</v>
      </c>
      <c r="I136" s="162" t="s">
        <v>320</v>
      </c>
      <c r="J136" s="163">
        <v>6.4</v>
      </c>
      <c r="K136" s="164" t="s">
        <v>313</v>
      </c>
      <c r="L136" s="161" t="s">
        <v>313</v>
      </c>
      <c r="M136" s="161" t="s">
        <v>313</v>
      </c>
      <c r="N136" s="161" t="s">
        <v>313</v>
      </c>
      <c r="O136" s="165">
        <v>370493.6112</v>
      </c>
      <c r="P136" s="166" t="s">
        <v>318</v>
      </c>
      <c r="Q136" s="5"/>
      <c r="R136" s="5"/>
      <c r="S136" s="5"/>
      <c r="T136" s="5"/>
      <c r="U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row>
    <row r="137" spans="1:48" ht="16.5">
      <c r="A137" s="155" t="s">
        <v>448</v>
      </c>
      <c r="B137" s="172">
        <v>153</v>
      </c>
      <c r="C137" s="157">
        <v>255</v>
      </c>
      <c r="D137" s="158"/>
      <c r="E137" s="57"/>
      <c r="F137" s="159">
        <v>600</v>
      </c>
      <c r="G137" s="160">
        <v>2.6</v>
      </c>
      <c r="H137" s="161" t="s">
        <v>285</v>
      </c>
      <c r="I137" s="162" t="s">
        <v>320</v>
      </c>
      <c r="J137" s="163">
        <v>20.6</v>
      </c>
      <c r="K137" s="164" t="s">
        <v>313</v>
      </c>
      <c r="L137" s="161" t="s">
        <v>313</v>
      </c>
      <c r="M137" s="161" t="s">
        <v>313</v>
      </c>
      <c r="N137" s="161" t="s">
        <v>313</v>
      </c>
      <c r="O137" s="165">
        <v>375424.4945</v>
      </c>
      <c r="P137" s="166" t="s">
        <v>362</v>
      </c>
      <c r="Q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row>
    <row r="138" spans="1:48" ht="16.5">
      <c r="A138" s="155" t="s">
        <v>449</v>
      </c>
      <c r="B138" s="172">
        <v>166</v>
      </c>
      <c r="C138" s="157">
        <v>133</v>
      </c>
      <c r="D138" s="158"/>
      <c r="E138" s="57"/>
      <c r="F138" s="159">
        <v>500</v>
      </c>
      <c r="G138" s="160">
        <v>3</v>
      </c>
      <c r="H138" s="161" t="s">
        <v>285</v>
      </c>
      <c r="I138" s="162" t="s">
        <v>320</v>
      </c>
      <c r="J138" s="163">
        <v>23.7</v>
      </c>
      <c r="K138" s="164" t="s">
        <v>313</v>
      </c>
      <c r="L138" s="161" t="s">
        <v>313</v>
      </c>
      <c r="M138" s="161" t="s">
        <v>313</v>
      </c>
      <c r="N138" s="161" t="s">
        <v>313</v>
      </c>
      <c r="O138" s="165">
        <v>355471.1411</v>
      </c>
      <c r="P138" s="166" t="s">
        <v>425</v>
      </c>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row>
    <row r="139" spans="1:48" ht="16.5">
      <c r="A139" s="155" t="s">
        <v>450</v>
      </c>
      <c r="B139" s="172">
        <v>95</v>
      </c>
      <c r="C139" s="157">
        <v>350</v>
      </c>
      <c r="D139" s="158"/>
      <c r="E139" s="57"/>
      <c r="F139" s="159">
        <v>300</v>
      </c>
      <c r="G139" s="160">
        <v>3</v>
      </c>
      <c r="H139" s="161" t="s">
        <v>285</v>
      </c>
      <c r="I139" s="162" t="s">
        <v>320</v>
      </c>
      <c r="J139" s="163">
        <v>22.5</v>
      </c>
      <c r="K139" s="164" t="s">
        <v>313</v>
      </c>
      <c r="L139" s="161" t="s">
        <v>313</v>
      </c>
      <c r="M139" s="161" t="s">
        <v>313</v>
      </c>
      <c r="N139" s="161" t="s">
        <v>313</v>
      </c>
      <c r="O139" s="165">
        <v>536805.9058</v>
      </c>
      <c r="P139" s="166" t="s">
        <v>362</v>
      </c>
      <c r="Q139" s="5"/>
      <c r="R139" s="5"/>
      <c r="S139" s="5"/>
      <c r="T139" s="5"/>
      <c r="U139" s="5"/>
      <c r="V139" s="5"/>
      <c r="W139" s="5"/>
      <c r="X139" s="5"/>
      <c r="Y139" s="5"/>
      <c r="AA139" s="5"/>
      <c r="AB139" s="5"/>
      <c r="AC139" s="5"/>
      <c r="AD139" s="5"/>
      <c r="AE139" s="5"/>
      <c r="AF139" s="5"/>
      <c r="AG139" s="5"/>
      <c r="AH139" s="5"/>
      <c r="AI139" s="5"/>
      <c r="AJ139" s="5"/>
      <c r="AK139" s="5"/>
      <c r="AL139" s="5"/>
      <c r="AM139" s="5"/>
      <c r="AN139" s="5"/>
      <c r="AO139" s="5"/>
      <c r="AP139" s="5"/>
      <c r="AQ139" s="5"/>
      <c r="AR139" s="5"/>
      <c r="AS139" s="5"/>
      <c r="AT139" s="5"/>
      <c r="AU139" s="5"/>
      <c r="AV139" s="5"/>
    </row>
    <row r="140" spans="1:48" ht="16.5">
      <c r="A140" s="155" t="s">
        <v>451</v>
      </c>
      <c r="B140" s="172">
        <v>160</v>
      </c>
      <c r="C140" s="157">
        <v>181</v>
      </c>
      <c r="D140" s="158"/>
      <c r="E140" s="57"/>
      <c r="F140" s="159">
        <v>600</v>
      </c>
      <c r="G140" s="160">
        <v>2.8</v>
      </c>
      <c r="H140" s="161" t="s">
        <v>285</v>
      </c>
      <c r="I140" s="162" t="s">
        <v>320</v>
      </c>
      <c r="J140" s="163">
        <v>17.1</v>
      </c>
      <c r="K140" s="164" t="s">
        <v>313</v>
      </c>
      <c r="L140" s="161" t="s">
        <v>313</v>
      </c>
      <c r="M140" s="161" t="s">
        <v>313</v>
      </c>
      <c r="N140" s="161" t="s">
        <v>313</v>
      </c>
      <c r="O140" s="165">
        <v>2461342.38</v>
      </c>
      <c r="P140" s="166" t="s">
        <v>425</v>
      </c>
      <c r="Q140" s="5"/>
      <c r="R140" s="5"/>
      <c r="S140" s="5"/>
      <c r="T140" s="5"/>
      <c r="U140" s="5"/>
      <c r="V140" s="5"/>
      <c r="W140" s="5"/>
      <c r="X140" s="5"/>
      <c r="Y140" s="5"/>
      <c r="Z140" s="5"/>
      <c r="AA140" s="5"/>
      <c r="AD140" s="5"/>
      <c r="AE140" s="5"/>
      <c r="AF140" s="5"/>
      <c r="AG140" s="5"/>
      <c r="AH140" s="5"/>
      <c r="AI140" s="5"/>
      <c r="AJ140" s="5"/>
      <c r="AK140" s="5"/>
      <c r="AL140" s="5"/>
      <c r="AM140" s="5"/>
      <c r="AN140" s="5"/>
      <c r="AO140" s="5"/>
      <c r="AP140" s="5"/>
      <c r="AQ140" s="5"/>
      <c r="AR140" s="5"/>
      <c r="AS140" s="5"/>
      <c r="AT140" s="5"/>
      <c r="AU140" s="5"/>
      <c r="AV140" s="5"/>
    </row>
    <row r="141" spans="1:48" ht="16.5">
      <c r="A141" s="155" t="s">
        <v>452</v>
      </c>
      <c r="B141" s="172">
        <v>578</v>
      </c>
      <c r="C141" s="157">
        <v>577</v>
      </c>
      <c r="D141" s="158"/>
      <c r="E141" s="57"/>
      <c r="F141" s="159">
        <v>100</v>
      </c>
      <c r="G141" s="160">
        <v>4.8</v>
      </c>
      <c r="H141" s="161" t="s">
        <v>285</v>
      </c>
      <c r="I141" s="162" t="s">
        <v>320</v>
      </c>
      <c r="J141" s="163">
        <v>1.80711293</v>
      </c>
      <c r="K141" s="164" t="s">
        <v>312</v>
      </c>
      <c r="L141" s="161" t="s">
        <v>312</v>
      </c>
      <c r="M141" s="161" t="s">
        <v>312</v>
      </c>
      <c r="N141" s="161" t="s">
        <v>313</v>
      </c>
      <c r="O141" s="165">
        <v>140721.9615</v>
      </c>
      <c r="P141" s="166" t="s">
        <v>318</v>
      </c>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row>
    <row r="142" spans="1:48" ht="16.5">
      <c r="A142" s="155" t="s">
        <v>453</v>
      </c>
      <c r="B142" s="172">
        <v>172</v>
      </c>
      <c r="C142" s="157">
        <v>203</v>
      </c>
      <c r="D142" s="158"/>
      <c r="E142" s="57"/>
      <c r="F142" s="159">
        <v>600</v>
      </c>
      <c r="G142" s="160">
        <v>2.5</v>
      </c>
      <c r="H142" s="161" t="s">
        <v>285</v>
      </c>
      <c r="I142" s="162" t="s">
        <v>320</v>
      </c>
      <c r="J142" s="163">
        <v>30.2</v>
      </c>
      <c r="K142" s="164" t="s">
        <v>313</v>
      </c>
      <c r="L142" s="161" t="s">
        <v>313</v>
      </c>
      <c r="M142" s="161" t="s">
        <v>313</v>
      </c>
      <c r="N142" s="161" t="s">
        <v>313</v>
      </c>
      <c r="O142" s="165">
        <v>629470.7377</v>
      </c>
      <c r="P142" s="166" t="s">
        <v>362</v>
      </c>
      <c r="S142" s="5"/>
      <c r="T142" s="5"/>
      <c r="U142" s="5"/>
      <c r="Z142" s="5"/>
      <c r="AA142" s="5"/>
      <c r="AB142" s="5"/>
      <c r="AC142" s="5"/>
      <c r="AD142" s="5"/>
      <c r="AE142" s="5"/>
      <c r="AF142" s="5"/>
      <c r="AG142" s="5"/>
      <c r="AH142" s="5"/>
      <c r="AI142" s="5"/>
      <c r="AJ142" s="5"/>
      <c r="AK142" s="5"/>
      <c r="AL142" s="5"/>
      <c r="AM142" s="5"/>
      <c r="AN142" s="5"/>
      <c r="AO142" s="167"/>
      <c r="AP142" s="167"/>
      <c r="AQ142" s="5"/>
      <c r="AR142" s="197"/>
      <c r="AS142" s="5"/>
      <c r="AT142" s="5"/>
      <c r="AU142" s="5"/>
      <c r="AV142" s="5"/>
    </row>
    <row r="143" spans="1:48" ht="16.5">
      <c r="A143" s="155" t="s">
        <v>454</v>
      </c>
      <c r="B143" s="172">
        <v>91</v>
      </c>
      <c r="C143" s="157">
        <v>173</v>
      </c>
      <c r="D143" s="158"/>
      <c r="E143" s="57"/>
      <c r="F143" s="159">
        <v>400</v>
      </c>
      <c r="G143" s="160">
        <v>2.3</v>
      </c>
      <c r="H143" s="161" t="s">
        <v>285</v>
      </c>
      <c r="I143" s="162" t="s">
        <v>320</v>
      </c>
      <c r="J143" s="163">
        <v>22.5</v>
      </c>
      <c r="K143" s="164" t="s">
        <v>313</v>
      </c>
      <c r="L143" s="161" t="s">
        <v>313</v>
      </c>
      <c r="M143" s="161" t="s">
        <v>313</v>
      </c>
      <c r="N143" s="161" t="s">
        <v>313</v>
      </c>
      <c r="O143" s="165">
        <v>911803.9517</v>
      </c>
      <c r="P143" s="166" t="s">
        <v>425</v>
      </c>
      <c r="R143" s="5"/>
      <c r="S143" s="5"/>
      <c r="T143" s="5"/>
      <c r="U143" s="5"/>
      <c r="V143" s="5"/>
      <c r="W143" s="5"/>
      <c r="X143" s="5"/>
      <c r="Y143" s="5"/>
      <c r="Z143" s="5"/>
      <c r="AA143" s="5"/>
      <c r="AB143" s="164"/>
      <c r="AC143" s="5"/>
      <c r="AD143" s="5"/>
      <c r="AE143" s="5"/>
      <c r="AF143" s="5"/>
      <c r="AG143" s="5"/>
      <c r="AH143" s="5"/>
      <c r="AI143" s="5"/>
      <c r="AJ143" s="5"/>
      <c r="AK143" s="5"/>
      <c r="AL143" s="5"/>
      <c r="AM143" s="5"/>
      <c r="AN143" s="5"/>
      <c r="AO143" s="5"/>
      <c r="AP143" s="5"/>
      <c r="AQ143" s="5"/>
      <c r="AR143" s="5"/>
      <c r="AS143" s="5"/>
      <c r="AT143" s="5"/>
      <c r="AU143" s="5"/>
      <c r="AV143" s="5"/>
    </row>
    <row r="144" spans="1:48" ht="16.5">
      <c r="A144" s="155" t="s">
        <v>455</v>
      </c>
      <c r="B144" s="172">
        <v>566</v>
      </c>
      <c r="C144" s="157">
        <v>1635</v>
      </c>
      <c r="D144" s="158"/>
      <c r="E144" s="57"/>
      <c r="F144" s="159">
        <v>100</v>
      </c>
      <c r="G144" s="160">
        <v>3.7</v>
      </c>
      <c r="H144" s="161" t="s">
        <v>285</v>
      </c>
      <c r="I144" s="162" t="s">
        <v>320</v>
      </c>
      <c r="J144" s="163">
        <v>1.75264144</v>
      </c>
      <c r="K144" s="164" t="s">
        <v>312</v>
      </c>
      <c r="L144" s="161" t="s">
        <v>312</v>
      </c>
      <c r="M144" s="161" t="s">
        <v>312</v>
      </c>
      <c r="N144" s="161" t="s">
        <v>313</v>
      </c>
      <c r="O144" s="165">
        <v>455538.0031</v>
      </c>
      <c r="P144" s="166" t="s">
        <v>318</v>
      </c>
      <c r="Q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row>
    <row r="145" spans="1:48" ht="16.5">
      <c r="A145" s="155" t="s">
        <v>456</v>
      </c>
      <c r="B145" s="172">
        <v>177</v>
      </c>
      <c r="C145" s="157">
        <v>224</v>
      </c>
      <c r="D145" s="158"/>
      <c r="E145" s="57"/>
      <c r="F145" s="159">
        <v>500</v>
      </c>
      <c r="G145" s="160">
        <v>3.1</v>
      </c>
      <c r="H145" s="161" t="s">
        <v>285</v>
      </c>
      <c r="I145" s="162" t="s">
        <v>320</v>
      </c>
      <c r="J145" s="163">
        <v>5</v>
      </c>
      <c r="K145" s="164" t="s">
        <v>313</v>
      </c>
      <c r="L145" s="161" t="s">
        <v>313</v>
      </c>
      <c r="M145" s="161" t="s">
        <v>313</v>
      </c>
      <c r="N145" s="161" t="s">
        <v>313</v>
      </c>
      <c r="O145" s="165">
        <v>459519.7194</v>
      </c>
      <c r="P145" s="166" t="s">
        <v>318</v>
      </c>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row>
    <row r="146" spans="1:48" ht="16.5">
      <c r="A146" s="155" t="s">
        <v>457</v>
      </c>
      <c r="B146" s="172">
        <v>768</v>
      </c>
      <c r="C146" s="157">
        <v>1411</v>
      </c>
      <c r="D146" s="158"/>
      <c r="E146" s="57"/>
      <c r="F146" s="159">
        <v>200</v>
      </c>
      <c r="G146" s="160">
        <v>4.9</v>
      </c>
      <c r="H146" s="161" t="s">
        <v>285</v>
      </c>
      <c r="I146" s="162" t="s">
        <v>320</v>
      </c>
      <c r="J146" s="163">
        <v>2.26280136</v>
      </c>
      <c r="K146" s="164" t="s">
        <v>312</v>
      </c>
      <c r="L146" s="161" t="s">
        <v>312</v>
      </c>
      <c r="M146" s="161" t="s">
        <v>312</v>
      </c>
      <c r="N146" s="161" t="s">
        <v>313</v>
      </c>
      <c r="O146" s="165">
        <v>761318.2522</v>
      </c>
      <c r="P146" s="166" t="s">
        <v>318</v>
      </c>
      <c r="Q146" s="5"/>
      <c r="R146" s="5"/>
      <c r="S146" s="5"/>
      <c r="T146" s="5"/>
      <c r="U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row>
    <row r="147" spans="1:48" ht="16.5">
      <c r="A147" s="155" t="s">
        <v>458</v>
      </c>
      <c r="B147" s="172">
        <v>300</v>
      </c>
      <c r="C147" s="157">
        <v>437</v>
      </c>
      <c r="D147" s="158"/>
      <c r="E147" s="57"/>
      <c r="F147" s="159">
        <v>1000</v>
      </c>
      <c r="G147" s="160">
        <v>2.9</v>
      </c>
      <c r="H147" s="161" t="s">
        <v>285</v>
      </c>
      <c r="I147" s="162" t="s">
        <v>320</v>
      </c>
      <c r="J147" s="163">
        <v>20.8</v>
      </c>
      <c r="K147" s="164" t="s">
        <v>313</v>
      </c>
      <c r="L147" s="161" t="s">
        <v>313</v>
      </c>
      <c r="M147" s="161" t="s">
        <v>313</v>
      </c>
      <c r="N147" s="161" t="s">
        <v>313</v>
      </c>
      <c r="O147" s="165">
        <v>609678.7105</v>
      </c>
      <c r="P147" s="166" t="s">
        <v>362</v>
      </c>
      <c r="Q147" s="5"/>
      <c r="AB147" s="5"/>
      <c r="AC147" s="5"/>
      <c r="AD147" s="5"/>
      <c r="AE147" s="5"/>
      <c r="AF147" s="5"/>
      <c r="AG147" s="5"/>
      <c r="AH147" s="5"/>
      <c r="AI147" s="5"/>
      <c r="AJ147" s="5"/>
      <c r="AK147" s="5"/>
      <c r="AL147" s="167"/>
      <c r="AM147" s="167"/>
      <c r="AN147" s="5"/>
      <c r="AO147" s="5"/>
      <c r="AP147" s="5"/>
      <c r="AQ147" s="167"/>
      <c r="AR147" s="5"/>
      <c r="AS147" s="5"/>
      <c r="AT147" s="5"/>
      <c r="AU147" s="5"/>
      <c r="AV147" s="5"/>
    </row>
    <row r="148" spans="1:48" ht="16.5">
      <c r="A148" s="155" t="s">
        <v>459</v>
      </c>
      <c r="B148" s="172">
        <v>960</v>
      </c>
      <c r="C148" s="157">
        <v>1599</v>
      </c>
      <c r="D148" s="158"/>
      <c r="E148" s="57"/>
      <c r="F148" s="159">
        <v>200</v>
      </c>
      <c r="G148" s="160">
        <v>4.6</v>
      </c>
      <c r="H148" s="161" t="s">
        <v>285</v>
      </c>
      <c r="I148" s="162" t="s">
        <v>320</v>
      </c>
      <c r="J148" s="163">
        <v>6</v>
      </c>
      <c r="K148" s="164" t="s">
        <v>311</v>
      </c>
      <c r="L148" s="161" t="s">
        <v>312</v>
      </c>
      <c r="M148" s="161" t="s">
        <v>312</v>
      </c>
      <c r="N148" s="161" t="s">
        <v>313</v>
      </c>
      <c r="O148" s="165">
        <v>303970.6238</v>
      </c>
      <c r="P148" s="166" t="s">
        <v>318</v>
      </c>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row>
    <row r="149" spans="1:48" ht="16.5">
      <c r="A149" s="155" t="s">
        <v>460</v>
      </c>
      <c r="B149" s="172">
        <v>1270</v>
      </c>
      <c r="C149" s="157">
        <v>1261</v>
      </c>
      <c r="D149" s="158"/>
      <c r="E149" s="57"/>
      <c r="F149" s="159">
        <v>400</v>
      </c>
      <c r="G149" s="160">
        <v>3.3</v>
      </c>
      <c r="H149" s="161" t="s">
        <v>285</v>
      </c>
      <c r="I149" s="162" t="s">
        <v>320</v>
      </c>
      <c r="J149" s="163">
        <v>34.7</v>
      </c>
      <c r="K149" s="164" t="s">
        <v>313</v>
      </c>
      <c r="L149" s="161" t="s">
        <v>313</v>
      </c>
      <c r="M149" s="161" t="s">
        <v>313</v>
      </c>
      <c r="N149" s="161" t="s">
        <v>313</v>
      </c>
      <c r="O149" s="165">
        <v>1746430.132</v>
      </c>
      <c r="P149" s="166" t="s">
        <v>314</v>
      </c>
      <c r="Q149" s="5"/>
      <c r="R149" s="5"/>
      <c r="S149" s="5"/>
      <c r="T149" s="5"/>
      <c r="U149" s="5"/>
      <c r="V149" s="5"/>
      <c r="W149" s="5"/>
      <c r="X149" s="5"/>
      <c r="Y149" s="5"/>
      <c r="Z149" s="5"/>
      <c r="AA149" s="5"/>
      <c r="AB149" s="5"/>
      <c r="AC149" s="5"/>
      <c r="AD149" s="5"/>
      <c r="AE149" s="5"/>
      <c r="AF149" s="5"/>
      <c r="AG149" s="5"/>
      <c r="AH149" s="5"/>
      <c r="AI149" s="5"/>
      <c r="AJ149" s="5"/>
      <c r="AM149" s="5"/>
      <c r="AN149" s="5"/>
      <c r="AO149" s="5"/>
      <c r="AP149" s="5"/>
      <c r="AQ149" s="5"/>
      <c r="AR149" s="5"/>
      <c r="AS149" s="5"/>
      <c r="AT149" s="5"/>
      <c r="AU149" s="5"/>
      <c r="AV149" s="5"/>
    </row>
    <row r="150" spans="1:48" ht="16.5">
      <c r="A150" s="155" t="s">
        <v>461</v>
      </c>
      <c r="B150" s="172">
        <v>136</v>
      </c>
      <c r="C150" s="157">
        <v>184</v>
      </c>
      <c r="D150" s="158"/>
      <c r="E150" s="57"/>
      <c r="F150" s="159">
        <v>500</v>
      </c>
      <c r="G150" s="160">
        <v>2.8</v>
      </c>
      <c r="H150" s="161" t="s">
        <v>285</v>
      </c>
      <c r="I150" s="162" t="s">
        <v>320</v>
      </c>
      <c r="J150" s="163">
        <v>30</v>
      </c>
      <c r="K150" s="164" t="s">
        <v>313</v>
      </c>
      <c r="L150" s="161" t="s">
        <v>313</v>
      </c>
      <c r="M150" s="161" t="s">
        <v>313</v>
      </c>
      <c r="N150" s="161" t="s">
        <v>313</v>
      </c>
      <c r="O150" s="165">
        <v>1119830.524</v>
      </c>
      <c r="P150" s="166" t="s">
        <v>425</v>
      </c>
      <c r="Q150" s="5"/>
      <c r="R150" s="5"/>
      <c r="S150" s="5"/>
      <c r="T150" s="5"/>
      <c r="U150" s="5"/>
      <c r="V150" s="5"/>
      <c r="W150" s="5"/>
      <c r="X150" s="5"/>
      <c r="Y150" s="5"/>
      <c r="Z150" s="164"/>
      <c r="AA150" s="164"/>
      <c r="AB150" s="5"/>
      <c r="AC150" s="5"/>
      <c r="AD150" s="5"/>
      <c r="AE150" s="5"/>
      <c r="AF150" s="5"/>
      <c r="AG150" s="5"/>
      <c r="AH150" s="5"/>
      <c r="AI150" s="5"/>
      <c r="AJ150" s="5"/>
      <c r="AK150" s="5"/>
      <c r="AL150" s="5"/>
      <c r="AM150" s="5"/>
      <c r="AN150" s="5"/>
      <c r="AO150" s="5"/>
      <c r="AP150" s="5"/>
      <c r="AQ150" s="5"/>
      <c r="AR150" s="5"/>
      <c r="AS150" s="5"/>
      <c r="AT150" s="5"/>
      <c r="AU150" s="5"/>
      <c r="AV150" s="5"/>
    </row>
    <row r="151" spans="1:48" ht="16.5">
      <c r="A151" s="155" t="s">
        <v>462</v>
      </c>
      <c r="B151" s="172">
        <v>122</v>
      </c>
      <c r="C151" s="157">
        <v>166</v>
      </c>
      <c r="D151" s="158"/>
      <c r="E151" s="57"/>
      <c r="F151" s="159">
        <v>400</v>
      </c>
      <c r="G151" s="160">
        <v>2.7</v>
      </c>
      <c r="H151" s="161" t="s">
        <v>285</v>
      </c>
      <c r="I151" s="162" t="s">
        <v>320</v>
      </c>
      <c r="J151" s="163">
        <v>26.4</v>
      </c>
      <c r="K151" s="164" t="s">
        <v>313</v>
      </c>
      <c r="L151" s="161" t="s">
        <v>313</v>
      </c>
      <c r="M151" s="161" t="s">
        <v>313</v>
      </c>
      <c r="N151" s="161" t="s">
        <v>313</v>
      </c>
      <c r="O151" s="165">
        <v>1026729.903</v>
      </c>
      <c r="P151" s="166" t="s">
        <v>425</v>
      </c>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row>
    <row r="152" spans="1:48" ht="16.5">
      <c r="A152" s="155" t="s">
        <v>463</v>
      </c>
      <c r="B152" s="172">
        <v>137</v>
      </c>
      <c r="C152" s="157">
        <v>448</v>
      </c>
      <c r="D152" s="158"/>
      <c r="E152" s="57"/>
      <c r="F152" s="159">
        <v>400</v>
      </c>
      <c r="G152" s="160">
        <v>2.9</v>
      </c>
      <c r="H152" s="161" t="s">
        <v>285</v>
      </c>
      <c r="I152" s="162" t="s">
        <v>320</v>
      </c>
      <c r="J152" s="163">
        <v>32.7</v>
      </c>
      <c r="K152" s="164" t="s">
        <v>313</v>
      </c>
      <c r="L152" s="161" t="s">
        <v>313</v>
      </c>
      <c r="M152" s="161" t="s">
        <v>313</v>
      </c>
      <c r="N152" s="161" t="s">
        <v>313</v>
      </c>
      <c r="O152" s="165">
        <v>231166.248</v>
      </c>
      <c r="P152" s="166" t="s">
        <v>318</v>
      </c>
      <c r="Q152" s="5"/>
      <c r="R152" s="5"/>
      <c r="S152" s="5"/>
      <c r="T152" s="5"/>
      <c r="U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row>
    <row r="153" spans="1:48" ht="16.5">
      <c r="A153" s="155" t="s">
        <v>464</v>
      </c>
      <c r="B153" s="172">
        <v>164</v>
      </c>
      <c r="C153" s="157">
        <v>207</v>
      </c>
      <c r="D153" s="158"/>
      <c r="E153" s="57"/>
      <c r="F153" s="159">
        <v>600</v>
      </c>
      <c r="G153" s="160">
        <v>2.8</v>
      </c>
      <c r="H153" s="161" t="s">
        <v>285</v>
      </c>
      <c r="I153" s="162" t="s">
        <v>320</v>
      </c>
      <c r="J153" s="163">
        <v>7.8</v>
      </c>
      <c r="K153" s="164" t="s">
        <v>313</v>
      </c>
      <c r="L153" s="161" t="s">
        <v>313</v>
      </c>
      <c r="M153" s="161" t="s">
        <v>313</v>
      </c>
      <c r="N153" s="161" t="s">
        <v>313</v>
      </c>
      <c r="O153" s="165">
        <v>271245.0158</v>
      </c>
      <c r="P153" s="166" t="s">
        <v>362</v>
      </c>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row>
    <row r="154" spans="1:48" ht="16.5">
      <c r="A154" s="155" t="s">
        <v>465</v>
      </c>
      <c r="B154" s="172">
        <v>102</v>
      </c>
      <c r="C154" s="157">
        <v>166</v>
      </c>
      <c r="D154" s="158"/>
      <c r="E154" s="57"/>
      <c r="F154" s="159">
        <v>400</v>
      </c>
      <c r="G154" s="160">
        <v>2.9</v>
      </c>
      <c r="H154" s="161" t="s">
        <v>285</v>
      </c>
      <c r="I154" s="162" t="s">
        <v>320</v>
      </c>
      <c r="J154" s="163">
        <v>25.6</v>
      </c>
      <c r="K154" s="164" t="s">
        <v>313</v>
      </c>
      <c r="L154" s="161" t="s">
        <v>313</v>
      </c>
      <c r="M154" s="161" t="s">
        <v>313</v>
      </c>
      <c r="N154" s="161" t="s">
        <v>313</v>
      </c>
      <c r="O154" s="165">
        <v>657074.6059</v>
      </c>
      <c r="P154" s="166" t="s">
        <v>425</v>
      </c>
      <c r="Q154" s="5"/>
      <c r="R154" s="5"/>
      <c r="S154" s="5"/>
      <c r="T154" s="5"/>
      <c r="U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row>
    <row r="155" spans="1:48" ht="16.5">
      <c r="A155" s="155" t="s">
        <v>466</v>
      </c>
      <c r="B155" s="172">
        <v>175</v>
      </c>
      <c r="C155" s="157">
        <v>212</v>
      </c>
      <c r="D155" s="158"/>
      <c r="E155" s="57"/>
      <c r="F155" s="159">
        <v>400</v>
      </c>
      <c r="G155" s="160">
        <v>3.5</v>
      </c>
      <c r="H155" s="161" t="s">
        <v>285</v>
      </c>
      <c r="I155" s="162" t="s">
        <v>320</v>
      </c>
      <c r="J155" s="163">
        <v>29</v>
      </c>
      <c r="K155" s="164" t="s">
        <v>313</v>
      </c>
      <c r="L155" s="161" t="s">
        <v>313</v>
      </c>
      <c r="M155" s="161" t="s">
        <v>313</v>
      </c>
      <c r="N155" s="161" t="s">
        <v>313</v>
      </c>
      <c r="O155" s="165">
        <v>1026683.502</v>
      </c>
      <c r="P155" s="166" t="s">
        <v>425</v>
      </c>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row>
    <row r="156" spans="1:48" ht="16.5">
      <c r="A156" s="155" t="s">
        <v>467</v>
      </c>
      <c r="B156" s="172">
        <v>54</v>
      </c>
      <c r="C156" s="157">
        <v>101</v>
      </c>
      <c r="D156" s="158"/>
      <c r="E156" s="57"/>
      <c r="F156" s="159">
        <v>0</v>
      </c>
      <c r="G156" s="160"/>
      <c r="H156" s="161" t="s">
        <v>285</v>
      </c>
      <c r="I156" s="162" t="s">
        <v>320</v>
      </c>
      <c r="J156" s="163">
        <v>28.3</v>
      </c>
      <c r="K156" s="164" t="s">
        <v>313</v>
      </c>
      <c r="L156" s="161" t="s">
        <v>313</v>
      </c>
      <c r="M156" s="161" t="s">
        <v>313</v>
      </c>
      <c r="N156" s="161" t="s">
        <v>313</v>
      </c>
      <c r="O156" s="165">
        <v>392715.0434</v>
      </c>
      <c r="P156" s="166" t="s">
        <v>362</v>
      </c>
      <c r="Q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row>
    <row r="157" spans="1:48" ht="16.5">
      <c r="A157" s="155" t="s">
        <v>468</v>
      </c>
      <c r="B157" s="172">
        <v>205</v>
      </c>
      <c r="C157" s="157">
        <v>304</v>
      </c>
      <c r="D157" s="158"/>
      <c r="E157" s="57"/>
      <c r="F157" s="159">
        <v>700</v>
      </c>
      <c r="G157" s="160">
        <v>2.8</v>
      </c>
      <c r="H157" s="161" t="s">
        <v>285</v>
      </c>
      <c r="I157" s="162" t="s">
        <v>320</v>
      </c>
      <c r="J157" s="163">
        <v>34.5</v>
      </c>
      <c r="K157" s="164" t="s">
        <v>313</v>
      </c>
      <c r="L157" s="161" t="s">
        <v>313</v>
      </c>
      <c r="M157" s="161" t="s">
        <v>313</v>
      </c>
      <c r="N157" s="161" t="s">
        <v>313</v>
      </c>
      <c r="O157" s="165">
        <v>1196168.891</v>
      </c>
      <c r="P157" s="166" t="s">
        <v>425</v>
      </c>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row>
    <row r="158" spans="1:58" ht="16.5">
      <c r="A158" s="155" t="s">
        <v>469</v>
      </c>
      <c r="B158" s="172">
        <v>164</v>
      </c>
      <c r="C158" s="157">
        <v>329</v>
      </c>
      <c r="D158" s="158"/>
      <c r="E158" s="57"/>
      <c r="F158" s="159">
        <v>500</v>
      </c>
      <c r="G158" s="160">
        <v>3.5</v>
      </c>
      <c r="H158" s="161" t="s">
        <v>285</v>
      </c>
      <c r="I158" s="162" t="s">
        <v>320</v>
      </c>
      <c r="J158" s="163">
        <v>1.45516059</v>
      </c>
      <c r="K158" s="164" t="s">
        <v>312</v>
      </c>
      <c r="L158" s="161" t="s">
        <v>312</v>
      </c>
      <c r="M158" s="161" t="s">
        <v>312</v>
      </c>
      <c r="N158" s="161" t="s">
        <v>313</v>
      </c>
      <c r="O158" s="165">
        <v>401344.9896</v>
      </c>
      <c r="P158" s="166" t="s">
        <v>318</v>
      </c>
      <c r="Q158" s="5"/>
      <c r="R158" s="5"/>
      <c r="S158" s="5"/>
      <c r="T158" s="5"/>
      <c r="U158" s="5"/>
      <c r="V158" s="5"/>
      <c r="W158" s="5"/>
      <c r="X158" s="5"/>
      <c r="Y158" s="5"/>
      <c r="Z158" s="5"/>
      <c r="AA158" s="5"/>
      <c r="AB158" s="5"/>
      <c r="AC158" s="5"/>
      <c r="AD158" s="5"/>
      <c r="AE158" s="5"/>
      <c r="AF158" s="5"/>
      <c r="AG158" s="5"/>
      <c r="AH158" s="5"/>
      <c r="AI158" s="167"/>
      <c r="AJ158" s="5"/>
      <c r="AK158" s="5"/>
      <c r="AL158" s="5"/>
      <c r="AM158" s="5"/>
      <c r="AN158" s="5"/>
      <c r="AO158" s="5"/>
      <c r="AP158" s="5"/>
      <c r="AQ158" s="5"/>
      <c r="AR158" s="5"/>
      <c r="AS158" s="5"/>
      <c r="AT158" s="5"/>
      <c r="AU158" s="5"/>
      <c r="AV158" s="5"/>
      <c r="BC158" s="201"/>
      <c r="BD158" s="201"/>
      <c r="BE158" s="201"/>
      <c r="BF158" s="201"/>
    </row>
    <row r="159" spans="1:58" ht="16.5">
      <c r="A159" s="155" t="s">
        <v>470</v>
      </c>
      <c r="B159" s="172">
        <v>150</v>
      </c>
      <c r="C159" s="157">
        <v>175</v>
      </c>
      <c r="D159" s="158"/>
      <c r="E159" s="57"/>
      <c r="F159" s="159">
        <v>400</v>
      </c>
      <c r="G159" s="160">
        <v>3.6</v>
      </c>
      <c r="H159" s="161" t="s">
        <v>285</v>
      </c>
      <c r="I159" s="162" t="s">
        <v>320</v>
      </c>
      <c r="J159" s="163">
        <v>15</v>
      </c>
      <c r="K159" s="164" t="s">
        <v>313</v>
      </c>
      <c r="L159" s="161" t="s">
        <v>313</v>
      </c>
      <c r="M159" s="161" t="s">
        <v>313</v>
      </c>
      <c r="N159" s="161" t="s">
        <v>313</v>
      </c>
      <c r="O159" s="165">
        <v>1380096.237</v>
      </c>
      <c r="P159" s="166" t="s">
        <v>425</v>
      </c>
      <c r="Q159" s="5"/>
      <c r="R159" s="5"/>
      <c r="S159" s="5"/>
      <c r="T159" s="5"/>
      <c r="U159" s="5"/>
      <c r="V159" s="5"/>
      <c r="W159" s="5"/>
      <c r="X159" s="5"/>
      <c r="Y159" s="5"/>
      <c r="Z159" s="5"/>
      <c r="AA159" s="5"/>
      <c r="AB159" s="5"/>
      <c r="AC159" s="5"/>
      <c r="AD159" s="5"/>
      <c r="AE159" s="5"/>
      <c r="AF159" s="5"/>
      <c r="AG159" s="5"/>
      <c r="AH159" s="5"/>
      <c r="AK159" s="5"/>
      <c r="AL159" s="5"/>
      <c r="AM159" s="5"/>
      <c r="AN159" s="5"/>
      <c r="AO159" s="5"/>
      <c r="AP159" s="5"/>
      <c r="AQ159" s="5"/>
      <c r="AR159" s="5"/>
      <c r="AS159" s="5"/>
      <c r="AT159" s="5"/>
      <c r="AU159" s="5"/>
      <c r="AV159" s="5"/>
      <c r="BC159" s="180"/>
      <c r="BD159" s="180"/>
      <c r="BE159" s="180"/>
      <c r="BF159" s="180"/>
    </row>
    <row r="160" spans="1:63" ht="16.5">
      <c r="A160" s="155" t="s">
        <v>471</v>
      </c>
      <c r="B160" s="172">
        <v>498</v>
      </c>
      <c r="C160" s="157">
        <v>1331</v>
      </c>
      <c r="D160" s="158"/>
      <c r="E160" s="57"/>
      <c r="F160" s="159">
        <v>1400</v>
      </c>
      <c r="G160" s="160">
        <v>3.5</v>
      </c>
      <c r="H160" s="161" t="s">
        <v>285</v>
      </c>
      <c r="I160" s="162" t="s">
        <v>320</v>
      </c>
      <c r="J160" s="163">
        <v>1.7540818999999999</v>
      </c>
      <c r="K160" s="164" t="s">
        <v>312</v>
      </c>
      <c r="L160" s="161" t="s">
        <v>312</v>
      </c>
      <c r="M160" s="161" t="s">
        <v>312</v>
      </c>
      <c r="N160" s="161" t="s">
        <v>313</v>
      </c>
      <c r="O160" s="165">
        <v>682157.7904</v>
      </c>
      <c r="P160" s="166" t="s">
        <v>425</v>
      </c>
      <c r="Q160" s="5"/>
      <c r="R160" s="5"/>
      <c r="S160" s="5"/>
      <c r="T160" s="5"/>
      <c r="V160" s="5"/>
      <c r="W160" s="5"/>
      <c r="X160" s="202"/>
      <c r="Y160" s="203"/>
      <c r="Z160" s="5"/>
      <c r="AA160" s="5"/>
      <c r="AB160" s="5"/>
      <c r="AC160" s="5"/>
      <c r="AD160" s="5"/>
      <c r="AE160" s="5"/>
      <c r="AF160" s="5"/>
      <c r="AG160" s="5"/>
      <c r="AH160" s="5"/>
      <c r="AI160" s="5"/>
      <c r="AJ160" s="5"/>
      <c r="AK160" s="5"/>
      <c r="AL160" s="5"/>
      <c r="AM160" s="5"/>
      <c r="AN160" s="5"/>
      <c r="AO160" s="5"/>
      <c r="AP160" s="5"/>
      <c r="AQ160" s="5"/>
      <c r="AR160" s="5"/>
      <c r="AS160" s="5"/>
      <c r="AT160" s="5"/>
      <c r="AU160" s="5"/>
      <c r="AV160" s="5"/>
      <c r="BC160" s="180"/>
      <c r="BD160" s="180"/>
      <c r="BE160" s="180"/>
      <c r="BF160" s="180"/>
      <c r="BH160" s="204"/>
      <c r="BK160" s="73"/>
    </row>
    <row r="161" spans="1:63" ht="16.5">
      <c r="A161" s="155" t="s">
        <v>472</v>
      </c>
      <c r="B161" s="172">
        <v>614</v>
      </c>
      <c r="C161" s="157">
        <v>961</v>
      </c>
      <c r="D161" s="158"/>
      <c r="E161" s="57"/>
      <c r="F161" s="159">
        <v>200</v>
      </c>
      <c r="G161" s="160">
        <v>3.6</v>
      </c>
      <c r="H161" s="161" t="s">
        <v>285</v>
      </c>
      <c r="I161" s="162" t="s">
        <v>320</v>
      </c>
      <c r="J161" s="163">
        <v>2.94</v>
      </c>
      <c r="K161" s="164" t="s">
        <v>312</v>
      </c>
      <c r="L161" s="161" t="s">
        <v>312</v>
      </c>
      <c r="M161" s="161" t="s">
        <v>312</v>
      </c>
      <c r="N161" s="161" t="s">
        <v>313</v>
      </c>
      <c r="O161" s="165">
        <v>404172.7815</v>
      </c>
      <c r="P161" s="166" t="s">
        <v>318</v>
      </c>
      <c r="Q161" s="5"/>
      <c r="R161" s="5"/>
      <c r="S161" s="5"/>
      <c r="T161" s="5"/>
      <c r="U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BC161" s="180"/>
      <c r="BD161" s="180"/>
      <c r="BE161" s="180"/>
      <c r="BF161" s="180"/>
      <c r="BH161" s="204"/>
      <c r="BK161" s="73"/>
    </row>
    <row r="162" spans="1:63" ht="16.5">
      <c r="A162" s="155" t="s">
        <v>473</v>
      </c>
      <c r="B162" s="172">
        <v>304</v>
      </c>
      <c r="C162" s="157">
        <v>741</v>
      </c>
      <c r="D162" s="158"/>
      <c r="E162" s="57"/>
      <c r="F162" s="159">
        <v>800</v>
      </c>
      <c r="G162" s="160">
        <v>3.8</v>
      </c>
      <c r="H162" s="161" t="s">
        <v>285</v>
      </c>
      <c r="I162" s="162" t="s">
        <v>320</v>
      </c>
      <c r="J162" s="163">
        <v>2.9</v>
      </c>
      <c r="K162" s="164" t="s">
        <v>313</v>
      </c>
      <c r="L162" s="161" t="s">
        <v>313</v>
      </c>
      <c r="M162" s="161" t="s">
        <v>313</v>
      </c>
      <c r="N162" s="161" t="s">
        <v>313</v>
      </c>
      <c r="O162" s="165">
        <v>173502.8292</v>
      </c>
      <c r="P162" s="166" t="s">
        <v>318</v>
      </c>
      <c r="Q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BC162" s="180"/>
      <c r="BD162" s="180"/>
      <c r="BE162" s="180"/>
      <c r="BF162" s="180"/>
      <c r="BH162" s="204"/>
      <c r="BK162" s="73"/>
    </row>
    <row r="163" spans="1:63" ht="16.5">
      <c r="A163" s="155" t="s">
        <v>474</v>
      </c>
      <c r="B163" s="172">
        <v>233</v>
      </c>
      <c r="C163" s="157">
        <v>276</v>
      </c>
      <c r="D163" s="158"/>
      <c r="E163" s="57"/>
      <c r="F163" s="159">
        <v>700</v>
      </c>
      <c r="G163" s="160">
        <v>3.3</v>
      </c>
      <c r="H163" s="161" t="s">
        <v>285</v>
      </c>
      <c r="I163" s="162" t="s">
        <v>320</v>
      </c>
      <c r="J163" s="163">
        <v>31.15</v>
      </c>
      <c r="K163" s="164" t="s">
        <v>313</v>
      </c>
      <c r="L163" s="161" t="s">
        <v>313</v>
      </c>
      <c r="M163" s="161" t="s">
        <v>313</v>
      </c>
      <c r="N163" s="161" t="s">
        <v>313</v>
      </c>
      <c r="O163" s="165">
        <v>418727.9018</v>
      </c>
      <c r="P163" s="166" t="s">
        <v>425</v>
      </c>
      <c r="Q163" s="5"/>
      <c r="R163" s="5"/>
      <c r="S163" s="5"/>
      <c r="T163" s="5"/>
      <c r="U163" s="5"/>
      <c r="V163" s="5"/>
      <c r="W163" s="5"/>
      <c r="X163" s="5"/>
      <c r="Y163" s="5"/>
      <c r="Z163" s="5"/>
      <c r="AA163" s="5"/>
      <c r="AB163" s="5"/>
      <c r="AC163" s="5"/>
      <c r="AD163" s="5"/>
      <c r="AE163" s="5"/>
      <c r="AF163" s="5"/>
      <c r="AG163" s="5"/>
      <c r="AH163" s="167"/>
      <c r="AI163" s="5"/>
      <c r="AJ163" s="5"/>
      <c r="AK163" s="5"/>
      <c r="AL163" s="5"/>
      <c r="AM163" s="5"/>
      <c r="AN163" s="5"/>
      <c r="AO163" s="5"/>
      <c r="AP163" s="5"/>
      <c r="AQ163" s="5"/>
      <c r="AR163" s="5"/>
      <c r="AS163" s="197"/>
      <c r="AT163" s="5"/>
      <c r="AU163" s="5"/>
      <c r="AV163" s="5"/>
      <c r="BC163" s="180"/>
      <c r="BD163" s="180"/>
      <c r="BE163" s="180"/>
      <c r="BF163" s="180"/>
      <c r="BH163" s="204"/>
      <c r="BK163" s="73"/>
    </row>
    <row r="164" spans="1:73" ht="16.5">
      <c r="A164" s="155" t="s">
        <v>475</v>
      </c>
      <c r="B164" s="172">
        <v>194</v>
      </c>
      <c r="C164" s="157">
        <v>341</v>
      </c>
      <c r="D164" s="158"/>
      <c r="E164" s="57"/>
      <c r="F164" s="159">
        <v>600</v>
      </c>
      <c r="G164" s="160">
        <v>3.1</v>
      </c>
      <c r="H164" s="161" t="s">
        <v>285</v>
      </c>
      <c r="I164" s="162" t="s">
        <v>320</v>
      </c>
      <c r="J164" s="163">
        <v>18.7</v>
      </c>
      <c r="K164" s="164" t="s">
        <v>313</v>
      </c>
      <c r="L164" s="161" t="s">
        <v>313</v>
      </c>
      <c r="M164" s="161" t="s">
        <v>313</v>
      </c>
      <c r="N164" s="161" t="s">
        <v>313</v>
      </c>
      <c r="O164" s="165">
        <v>564828.7923</v>
      </c>
      <c r="P164" s="166" t="s">
        <v>476</v>
      </c>
      <c r="Q164" s="5"/>
      <c r="U164" s="5"/>
      <c r="V164" s="5"/>
      <c r="W164" s="5"/>
      <c r="X164" s="5"/>
      <c r="Y164" s="5"/>
      <c r="Z164" s="5"/>
      <c r="AA164" s="5"/>
      <c r="AB164" s="5"/>
      <c r="AC164" s="5"/>
      <c r="AD164" s="5"/>
      <c r="AE164" s="5"/>
      <c r="AF164" s="5"/>
      <c r="AG164" s="5"/>
      <c r="AI164" s="5"/>
      <c r="AJ164" s="5"/>
      <c r="AK164" s="5"/>
      <c r="AL164" s="5"/>
      <c r="AM164" s="5"/>
      <c r="AN164" s="5"/>
      <c r="AO164" s="5"/>
      <c r="AP164" s="5"/>
      <c r="AQ164" s="5"/>
      <c r="AR164" s="5"/>
      <c r="AS164" s="197"/>
      <c r="AT164" s="5"/>
      <c r="AU164" s="5"/>
      <c r="AV164" s="5"/>
      <c r="BC164" s="180"/>
      <c r="BD164" s="180"/>
      <c r="BE164" s="180"/>
      <c r="BF164" s="180"/>
      <c r="BG164" s="205"/>
      <c r="BH164" s="204"/>
      <c r="BK164" s="73"/>
      <c r="BO164" s="206"/>
      <c r="BP164" s="204"/>
      <c r="BQ164" s="186"/>
      <c r="BR164" s="186"/>
      <c r="BS164" s="207"/>
      <c r="BT164" s="207"/>
      <c r="BU164" s="207"/>
    </row>
    <row r="165" spans="1:73" ht="16.5">
      <c r="A165" s="155" t="s">
        <v>477</v>
      </c>
      <c r="B165" s="172">
        <v>107</v>
      </c>
      <c r="C165" s="157">
        <v>203</v>
      </c>
      <c r="D165" s="158"/>
      <c r="E165" s="57"/>
      <c r="F165" s="159">
        <v>300</v>
      </c>
      <c r="G165" s="160">
        <v>3.1</v>
      </c>
      <c r="H165" s="161" t="s">
        <v>285</v>
      </c>
      <c r="I165" s="162" t="s">
        <v>320</v>
      </c>
      <c r="J165" s="163">
        <v>36</v>
      </c>
      <c r="K165" s="164" t="s">
        <v>313</v>
      </c>
      <c r="L165" s="161" t="s">
        <v>313</v>
      </c>
      <c r="M165" s="161" t="s">
        <v>313</v>
      </c>
      <c r="N165" s="161" t="s">
        <v>313</v>
      </c>
      <c r="O165" s="165">
        <v>1296779.417</v>
      </c>
      <c r="P165" s="166" t="s">
        <v>425</v>
      </c>
      <c r="Q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201"/>
      <c r="AS165" s="201"/>
      <c r="AT165" s="201"/>
      <c r="AU165" s="201"/>
      <c r="AV165" s="201"/>
      <c r="AW165" s="201"/>
      <c r="AX165" s="201"/>
      <c r="AY165" s="201"/>
      <c r="AZ165" s="201"/>
      <c r="BA165" s="201"/>
      <c r="BB165" s="201"/>
      <c r="BC165" s="180"/>
      <c r="BD165" s="180"/>
      <c r="BE165" s="180"/>
      <c r="BF165" s="180"/>
      <c r="BG165" s="205"/>
      <c r="BH165" s="204"/>
      <c r="BK165" s="73"/>
      <c r="BO165" s="206"/>
      <c r="BP165" s="204"/>
      <c r="BQ165" s="186"/>
      <c r="BR165" s="186"/>
      <c r="BS165" s="207"/>
      <c r="BT165" s="207"/>
      <c r="BU165" s="207"/>
    </row>
    <row r="166" spans="1:73" ht="16.5">
      <c r="A166" s="155" t="s">
        <v>478</v>
      </c>
      <c r="B166" s="172">
        <v>118</v>
      </c>
      <c r="C166" s="157">
        <v>359</v>
      </c>
      <c r="D166" s="158"/>
      <c r="E166" s="57"/>
      <c r="F166" s="159">
        <v>400</v>
      </c>
      <c r="G166" s="160">
        <v>3.1</v>
      </c>
      <c r="H166" s="161" t="s">
        <v>285</v>
      </c>
      <c r="I166" s="162" t="s">
        <v>320</v>
      </c>
      <c r="J166" s="163">
        <v>24.7</v>
      </c>
      <c r="K166" s="164" t="s">
        <v>313</v>
      </c>
      <c r="L166" s="161" t="s">
        <v>313</v>
      </c>
      <c r="M166" s="161" t="s">
        <v>313</v>
      </c>
      <c r="N166" s="161" t="s">
        <v>313</v>
      </c>
      <c r="O166" s="165">
        <v>490504.3948</v>
      </c>
      <c r="P166" s="166" t="s">
        <v>362</v>
      </c>
      <c r="Q166" s="5"/>
      <c r="V166" s="5"/>
      <c r="W166" s="5"/>
      <c r="X166" s="5"/>
      <c r="Y166" s="5"/>
      <c r="Z166" s="5"/>
      <c r="AA166" s="5"/>
      <c r="AB166" s="5"/>
      <c r="AC166" s="5"/>
      <c r="AD166" s="5"/>
      <c r="AE166" s="5"/>
      <c r="AF166" s="5"/>
      <c r="AG166" s="5"/>
      <c r="AH166" s="5"/>
      <c r="AI166" s="5"/>
      <c r="AJ166" s="5"/>
      <c r="AK166" s="5"/>
      <c r="AL166" s="5"/>
      <c r="AM166" s="5"/>
      <c r="AN166" s="5"/>
      <c r="AO166" s="5"/>
      <c r="AP166" s="5"/>
      <c r="AQ166" s="5"/>
      <c r="AR166" s="180"/>
      <c r="AS166" s="180"/>
      <c r="AT166" s="180"/>
      <c r="AU166" s="180"/>
      <c r="AV166" s="180"/>
      <c r="AW166" s="180"/>
      <c r="AX166" s="180"/>
      <c r="AY166" s="180"/>
      <c r="AZ166" s="180"/>
      <c r="BA166" s="180"/>
      <c r="BB166" s="180"/>
      <c r="BC166" s="180"/>
      <c r="BD166" s="180"/>
      <c r="BE166" s="180"/>
      <c r="BF166" s="180"/>
      <c r="BG166" s="205"/>
      <c r="BH166" s="204"/>
      <c r="BK166" s="73"/>
      <c r="BO166" s="206"/>
      <c r="BP166" s="204"/>
      <c r="BQ166" s="186"/>
      <c r="BR166" s="186"/>
      <c r="BS166" s="207"/>
      <c r="BT166" s="207"/>
      <c r="BU166" s="207"/>
    </row>
    <row r="167" spans="1:73" ht="16.5">
      <c r="A167" s="155" t="s">
        <v>479</v>
      </c>
      <c r="B167" s="172">
        <v>377</v>
      </c>
      <c r="C167" s="157">
        <v>932</v>
      </c>
      <c r="D167" s="158"/>
      <c r="E167" s="57"/>
      <c r="F167" s="159">
        <v>700</v>
      </c>
      <c r="G167" s="160">
        <v>4.4</v>
      </c>
      <c r="H167" s="161" t="s">
        <v>309</v>
      </c>
      <c r="I167" s="162" t="s">
        <v>310</v>
      </c>
      <c r="J167" s="163">
        <v>14.5</v>
      </c>
      <c r="K167" s="164" t="s">
        <v>313</v>
      </c>
      <c r="L167" s="161" t="s">
        <v>313</v>
      </c>
      <c r="M167" s="161" t="s">
        <v>313</v>
      </c>
      <c r="N167" s="161" t="s">
        <v>313</v>
      </c>
      <c r="O167" s="165">
        <v>303278.833</v>
      </c>
      <c r="P167" s="166" t="s">
        <v>318</v>
      </c>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180"/>
      <c r="AS167" s="180"/>
      <c r="AT167" s="180"/>
      <c r="AU167" s="180"/>
      <c r="AV167" s="180"/>
      <c r="AW167" s="180"/>
      <c r="AX167" s="180"/>
      <c r="AY167" s="180"/>
      <c r="AZ167" s="180"/>
      <c r="BA167" s="180"/>
      <c r="BB167" s="180"/>
      <c r="BC167" s="180"/>
      <c r="BD167" s="180"/>
      <c r="BE167" s="180"/>
      <c r="BF167" s="180"/>
      <c r="BG167" s="205"/>
      <c r="BH167" s="204"/>
      <c r="BK167" s="73"/>
      <c r="BO167" s="206"/>
      <c r="BP167" s="204"/>
      <c r="BQ167" s="186"/>
      <c r="BR167" s="186"/>
      <c r="BS167" s="207"/>
      <c r="BT167" s="207"/>
      <c r="BU167" s="207"/>
    </row>
    <row r="168" spans="1:82" ht="16.5">
      <c r="A168" s="155" t="s">
        <v>480</v>
      </c>
      <c r="B168" s="172"/>
      <c r="C168" s="157">
        <v>2603</v>
      </c>
      <c r="D168" s="158"/>
      <c r="E168" s="57"/>
      <c r="F168" s="159"/>
      <c r="G168" s="160"/>
      <c r="H168" s="208" t="s">
        <v>309</v>
      </c>
      <c r="I168" s="162" t="s">
        <v>310</v>
      </c>
      <c r="J168" s="163"/>
      <c r="K168" s="164" t="s">
        <v>312</v>
      </c>
      <c r="L168" s="161" t="s">
        <v>312</v>
      </c>
      <c r="M168" s="161" t="s">
        <v>312</v>
      </c>
      <c r="N168" s="161" t="s">
        <v>312</v>
      </c>
      <c r="O168" s="165"/>
      <c r="P168" s="166"/>
      <c r="Q168" s="5" t="s">
        <v>481</v>
      </c>
      <c r="R168" s="5"/>
      <c r="S168" s="5"/>
      <c r="T168" s="5"/>
      <c r="U168" s="5"/>
      <c r="V168" s="5"/>
      <c r="W168" s="173"/>
      <c r="X168" s="173"/>
      <c r="Y168" s="5"/>
      <c r="Z168" s="5"/>
      <c r="AA168" s="5"/>
      <c r="AB168" s="5"/>
      <c r="AC168" s="5"/>
      <c r="AD168" s="5"/>
      <c r="AE168" s="5"/>
      <c r="AF168" s="167"/>
      <c r="AG168" s="167"/>
      <c r="AH168" s="5"/>
      <c r="AI168" s="5"/>
      <c r="AJ168" s="5"/>
      <c r="AK168" s="5"/>
      <c r="AL168" s="5"/>
      <c r="AM168" s="5"/>
      <c r="AN168" s="5"/>
      <c r="AO168" s="5"/>
      <c r="AP168" s="5"/>
      <c r="AQ168" s="5"/>
      <c r="AR168" s="180"/>
      <c r="AS168" s="180"/>
      <c r="AT168" s="180"/>
      <c r="AU168" s="180"/>
      <c r="AV168" s="180"/>
      <c r="AW168" s="180"/>
      <c r="AX168" s="180"/>
      <c r="AY168" s="180"/>
      <c r="AZ168" s="180"/>
      <c r="BA168" s="180"/>
      <c r="BB168" s="180"/>
      <c r="BC168" s="180"/>
      <c r="BD168" s="180"/>
      <c r="BE168" s="180"/>
      <c r="BF168" s="180"/>
      <c r="BG168" s="205"/>
      <c r="BH168" s="204"/>
      <c r="BK168" s="73"/>
      <c r="BX168" s="206"/>
      <c r="BY168" s="204"/>
      <c r="BZ168" s="186"/>
      <c r="CA168" s="186"/>
      <c r="CB168" s="207"/>
      <c r="CC168" s="207"/>
      <c r="CD168" s="207"/>
    </row>
    <row r="169" spans="1:82" ht="16.5">
      <c r="A169" s="155" t="s">
        <v>482</v>
      </c>
      <c r="B169" s="172">
        <v>264</v>
      </c>
      <c r="C169" s="157">
        <v>663</v>
      </c>
      <c r="D169" s="158"/>
      <c r="E169" s="57"/>
      <c r="F169" s="159">
        <v>400</v>
      </c>
      <c r="G169" s="160">
        <v>6</v>
      </c>
      <c r="H169" s="161" t="s">
        <v>309</v>
      </c>
      <c r="I169" s="162" t="s">
        <v>310</v>
      </c>
      <c r="J169" s="163">
        <v>14.1</v>
      </c>
      <c r="K169" s="164" t="s">
        <v>313</v>
      </c>
      <c r="L169" s="161" t="s">
        <v>313</v>
      </c>
      <c r="M169" s="161" t="s">
        <v>313</v>
      </c>
      <c r="N169" s="161" t="s">
        <v>313</v>
      </c>
      <c r="O169" s="209">
        <v>310471.0534</v>
      </c>
      <c r="P169" s="166" t="s">
        <v>318</v>
      </c>
      <c r="Q169" s="5"/>
      <c r="R169" s="5"/>
      <c r="S169" s="5"/>
      <c r="T169" s="5"/>
      <c r="U169" s="5"/>
      <c r="V169" s="5"/>
      <c r="W169" s="5"/>
      <c r="X169" s="5"/>
      <c r="Y169" s="5"/>
      <c r="Z169" s="5"/>
      <c r="AA169" s="5"/>
      <c r="AB169" s="5"/>
      <c r="AC169" s="5"/>
      <c r="AH169" s="5"/>
      <c r="AI169" s="5"/>
      <c r="AJ169" s="5"/>
      <c r="AK169" s="5"/>
      <c r="AL169" s="5"/>
      <c r="AM169" s="5"/>
      <c r="AN169" s="5"/>
      <c r="AO169" s="5"/>
      <c r="AP169" s="5"/>
      <c r="AQ169" s="5"/>
      <c r="AR169" s="180"/>
      <c r="AS169" s="180"/>
      <c r="AT169" s="180"/>
      <c r="AU169" s="180"/>
      <c r="AV169" s="180"/>
      <c r="AW169" s="180"/>
      <c r="AX169" s="180"/>
      <c r="AY169" s="180"/>
      <c r="AZ169" s="180"/>
      <c r="BA169" s="180"/>
      <c r="BB169" s="180"/>
      <c r="BC169" s="180"/>
      <c r="BD169" s="180"/>
      <c r="BE169" s="180"/>
      <c r="BF169" s="180"/>
      <c r="BG169" s="205"/>
      <c r="BH169" s="204"/>
      <c r="BK169" s="73"/>
      <c r="BX169" s="206"/>
      <c r="BY169" s="204"/>
      <c r="BZ169" s="186"/>
      <c r="CA169" s="186"/>
      <c r="CB169" s="207"/>
      <c r="CC169" s="207"/>
      <c r="CD169" s="207"/>
    </row>
    <row r="170" spans="1:82" ht="16.5">
      <c r="A170" s="6" t="s">
        <v>483</v>
      </c>
      <c r="B170" s="5"/>
      <c r="C170" s="5"/>
      <c r="D170" s="56"/>
      <c r="E170" s="56"/>
      <c r="F170" s="5"/>
      <c r="G170" s="5"/>
      <c r="H170" s="5"/>
      <c r="I170" s="5"/>
      <c r="J170" s="5"/>
      <c r="K170" s="5"/>
      <c r="L170" s="5"/>
      <c r="M170" s="5"/>
      <c r="N170" s="5"/>
      <c r="O170" s="210">
        <f>SUM(O82:O169)</f>
        <v>73927273.711775</v>
      </c>
      <c r="P170" s="5" t="s">
        <v>484</v>
      </c>
      <c r="Q170" s="5"/>
      <c r="R170" s="5"/>
      <c r="S170" s="5"/>
      <c r="T170" s="173"/>
      <c r="U170" s="5"/>
      <c r="V170" s="5"/>
      <c r="W170" s="173"/>
      <c r="X170" s="173"/>
      <c r="Y170" s="5"/>
      <c r="Z170" s="5"/>
      <c r="AA170" s="5"/>
      <c r="AB170" s="5"/>
      <c r="AC170" s="5"/>
      <c r="AI170" s="201"/>
      <c r="AJ170" s="201"/>
      <c r="AK170" s="201"/>
      <c r="AL170" s="201"/>
      <c r="AM170" s="201"/>
      <c r="AN170" s="201"/>
      <c r="AO170" s="201"/>
      <c r="AP170" s="201"/>
      <c r="AQ170" s="201"/>
      <c r="AR170" s="180"/>
      <c r="AS170" s="180"/>
      <c r="AT170" s="180"/>
      <c r="AU170" s="180"/>
      <c r="AV170" s="180"/>
      <c r="AW170" s="180"/>
      <c r="AX170" s="180"/>
      <c r="AY170" s="180"/>
      <c r="AZ170" s="180"/>
      <c r="BA170" s="180"/>
      <c r="BB170" s="180"/>
      <c r="BC170" s="180"/>
      <c r="BD170" s="180"/>
      <c r="BE170" s="180"/>
      <c r="BF170" s="180"/>
      <c r="BG170" s="205"/>
      <c r="BH170" s="204"/>
      <c r="BK170" s="73"/>
      <c r="BX170" s="206"/>
      <c r="BY170" s="204"/>
      <c r="BZ170" s="186"/>
      <c r="CA170" s="186"/>
      <c r="CB170" s="207"/>
      <c r="CC170" s="207"/>
      <c r="CD170" s="207"/>
    </row>
    <row r="171" spans="24:82" ht="16.5">
      <c r="X171" s="5"/>
      <c r="Y171" s="5"/>
      <c r="Z171" s="5"/>
      <c r="AA171" s="5"/>
      <c r="AB171" s="5"/>
      <c r="AC171" s="5"/>
      <c r="AI171" s="180"/>
      <c r="AJ171" s="180"/>
      <c r="AK171" s="180"/>
      <c r="AL171" s="180"/>
      <c r="AM171" s="180"/>
      <c r="AN171" s="180"/>
      <c r="AO171" s="180"/>
      <c r="AP171" s="180"/>
      <c r="AQ171" s="180"/>
      <c r="AR171" s="180"/>
      <c r="AS171" s="180"/>
      <c r="AT171" s="180"/>
      <c r="AU171" s="180"/>
      <c r="AV171" s="180"/>
      <c r="AW171" s="180"/>
      <c r="AX171" s="180"/>
      <c r="AY171" s="180"/>
      <c r="AZ171" s="180"/>
      <c r="BA171" s="180"/>
      <c r="BB171" s="180"/>
      <c r="BC171" s="211"/>
      <c r="BD171" s="211"/>
      <c r="BE171" s="211"/>
      <c r="BF171" s="211"/>
      <c r="BG171" s="205"/>
      <c r="BH171" s="204"/>
      <c r="BK171" s="73"/>
      <c r="BX171" s="206"/>
      <c r="BY171" s="204"/>
      <c r="BZ171" s="186"/>
      <c r="CA171" s="186"/>
      <c r="CB171" s="207"/>
      <c r="CC171" s="207"/>
      <c r="CD171" s="207"/>
    </row>
    <row r="172" spans="1:82" ht="16.5">
      <c r="A172" s="6" t="s">
        <v>286</v>
      </c>
      <c r="R172" s="5"/>
      <c r="S172" s="5"/>
      <c r="T172" s="5"/>
      <c r="U172" s="5"/>
      <c r="V172" s="5"/>
      <c r="W172" s="5"/>
      <c r="X172" s="5"/>
      <c r="Y172" s="5"/>
      <c r="Z172" s="5"/>
      <c r="AA172" s="5"/>
      <c r="AB172" s="5"/>
      <c r="AC172" s="5"/>
      <c r="AD172" s="212"/>
      <c r="AE172" s="212"/>
      <c r="AF172" s="212"/>
      <c r="AG172" s="212"/>
      <c r="AI172" s="180"/>
      <c r="AJ172" s="180"/>
      <c r="AK172" s="180"/>
      <c r="AL172" s="180"/>
      <c r="AM172" s="180"/>
      <c r="AN172" s="180"/>
      <c r="AO172" s="180"/>
      <c r="AP172" s="180"/>
      <c r="AQ172" s="180"/>
      <c r="AR172" s="180"/>
      <c r="AS172" s="180"/>
      <c r="AT172" s="180"/>
      <c r="AU172" s="180"/>
      <c r="AV172" s="180"/>
      <c r="AW172" s="180"/>
      <c r="AX172" s="180"/>
      <c r="AY172" s="180"/>
      <c r="AZ172" s="180"/>
      <c r="BA172" s="180"/>
      <c r="BB172" s="180"/>
      <c r="BC172" s="180"/>
      <c r="BD172" s="180"/>
      <c r="BE172" s="180"/>
      <c r="BF172" s="180"/>
      <c r="BG172" s="205"/>
      <c r="BH172" s="204"/>
      <c r="BK172" s="73"/>
      <c r="BX172" s="206"/>
      <c r="BY172" s="204"/>
      <c r="BZ172" s="186"/>
      <c r="CA172" s="186"/>
      <c r="CB172" s="207"/>
      <c r="CC172" s="207"/>
      <c r="CD172" s="207"/>
    </row>
    <row r="173" spans="1:82" ht="66">
      <c r="A173" s="213" t="s">
        <v>485</v>
      </c>
      <c r="B173" s="213" t="s">
        <v>486</v>
      </c>
      <c r="C173" s="214" t="s">
        <v>298</v>
      </c>
      <c r="D173" s="215" t="s">
        <v>487</v>
      </c>
      <c r="E173" s="216" t="s">
        <v>488</v>
      </c>
      <c r="H173" s="217" t="s">
        <v>489</v>
      </c>
      <c r="I173" s="218" t="s">
        <v>300</v>
      </c>
      <c r="J173" s="219" t="s">
        <v>301</v>
      </c>
      <c r="K173" s="219" t="s">
        <v>302</v>
      </c>
      <c r="L173" s="219" t="s">
        <v>490</v>
      </c>
      <c r="M173" s="220" t="s">
        <v>491</v>
      </c>
      <c r="N173" s="220" t="s">
        <v>492</v>
      </c>
      <c r="O173" s="213" t="s">
        <v>493</v>
      </c>
      <c r="P173" s="221" t="s">
        <v>494</v>
      </c>
      <c r="X173" s="222"/>
      <c r="AD173" s="212"/>
      <c r="AE173" s="212"/>
      <c r="AF173" s="212"/>
      <c r="AG173" s="212"/>
      <c r="AI173" s="180"/>
      <c r="AJ173" s="180"/>
      <c r="AK173" s="180"/>
      <c r="AL173" s="180"/>
      <c r="AM173" s="180"/>
      <c r="AN173" s="180"/>
      <c r="AO173" s="180"/>
      <c r="AP173" s="180"/>
      <c r="AQ173" s="180"/>
      <c r="AR173" s="180"/>
      <c r="AS173" s="180"/>
      <c r="AT173" s="180"/>
      <c r="AU173" s="180"/>
      <c r="AV173" s="180"/>
      <c r="AW173" s="180"/>
      <c r="AX173" s="180"/>
      <c r="AY173" s="180"/>
      <c r="AZ173" s="180"/>
      <c r="BA173" s="180"/>
      <c r="BB173" s="180"/>
      <c r="BC173" s="211"/>
      <c r="BD173" s="211"/>
      <c r="BE173" s="211"/>
      <c r="BF173" s="211"/>
      <c r="BG173" s="205"/>
      <c r="BH173" s="204"/>
      <c r="BK173" s="73"/>
      <c r="BX173" s="206"/>
      <c r="BY173" s="204"/>
      <c r="BZ173" s="186"/>
      <c r="CA173" s="186"/>
      <c r="CB173" s="207"/>
      <c r="CC173" s="207"/>
      <c r="CD173" s="207"/>
    </row>
    <row r="174" spans="1:82" ht="16.5">
      <c r="A174" s="193" t="s">
        <v>495</v>
      </c>
      <c r="B174" s="193" t="s">
        <v>279</v>
      </c>
      <c r="C174" s="162" t="s">
        <v>322</v>
      </c>
      <c r="D174" s="194">
        <v>100</v>
      </c>
      <c r="H174" s="162">
        <v>1998</v>
      </c>
      <c r="I174" s="164" t="s">
        <v>313</v>
      </c>
      <c r="J174" s="193" t="s">
        <v>313</v>
      </c>
      <c r="K174" s="161" t="s">
        <v>313</v>
      </c>
      <c r="L174" s="161" t="s">
        <v>313</v>
      </c>
      <c r="M174" s="197">
        <v>515238.4748000001</v>
      </c>
      <c r="N174" s="223">
        <f aca="true" t="shared" si="0" ref="N174:N178">E174/M174</f>
        <v>0</v>
      </c>
      <c r="O174" s="193" t="s">
        <v>496</v>
      </c>
      <c r="P174" s="224" t="s">
        <v>497</v>
      </c>
      <c r="AD174" s="212"/>
      <c r="AE174" s="212"/>
      <c r="AF174" s="212"/>
      <c r="AG174" s="212"/>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205"/>
      <c r="BH174" s="204"/>
      <c r="BK174" s="73"/>
      <c r="BX174" s="206"/>
      <c r="BY174" s="204"/>
      <c r="BZ174" s="186"/>
      <c r="CA174" s="186"/>
      <c r="CB174" s="207"/>
      <c r="CC174" s="207"/>
      <c r="CD174" s="207"/>
    </row>
    <row r="175" spans="1:82" ht="16.5">
      <c r="A175" s="193" t="s">
        <v>498</v>
      </c>
      <c r="B175" s="193" t="s">
        <v>279</v>
      </c>
      <c r="C175" s="162" t="s">
        <v>322</v>
      </c>
      <c r="D175" s="194">
        <v>60</v>
      </c>
      <c r="H175" s="162">
        <v>1999</v>
      </c>
      <c r="I175" s="164" t="s">
        <v>313</v>
      </c>
      <c r="J175" s="193" t="s">
        <v>313</v>
      </c>
      <c r="K175" s="161" t="s">
        <v>313</v>
      </c>
      <c r="L175" s="161" t="s">
        <v>313</v>
      </c>
      <c r="M175" s="197">
        <v>49193.45555</v>
      </c>
      <c r="N175" s="223">
        <f t="shared" si="0"/>
        <v>0</v>
      </c>
      <c r="O175" s="193" t="s">
        <v>499</v>
      </c>
      <c r="P175" s="224" t="s">
        <v>497</v>
      </c>
      <c r="AD175" s="212"/>
      <c r="AE175" s="212"/>
      <c r="AF175" s="212"/>
      <c r="AG175" s="212"/>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205"/>
      <c r="BH175" s="204"/>
      <c r="BK175" s="73"/>
      <c r="BX175" s="206"/>
      <c r="BY175" s="204"/>
      <c r="BZ175" s="186"/>
      <c r="CA175" s="186"/>
      <c r="CB175" s="207"/>
      <c r="CC175" s="207"/>
      <c r="CD175" s="207"/>
    </row>
    <row r="176" spans="1:58" ht="16.5">
      <c r="A176" s="193" t="s">
        <v>500</v>
      </c>
      <c r="B176" s="193" t="s">
        <v>279</v>
      </c>
      <c r="C176" s="162" t="s">
        <v>322</v>
      </c>
      <c r="D176" s="194">
        <v>4</v>
      </c>
      <c r="H176" s="162">
        <v>1997</v>
      </c>
      <c r="I176" s="164" t="s">
        <v>313</v>
      </c>
      <c r="J176" s="193" t="s">
        <v>313</v>
      </c>
      <c r="K176" s="161" t="s">
        <v>313</v>
      </c>
      <c r="L176" s="161" t="s">
        <v>313</v>
      </c>
      <c r="M176" s="197">
        <v>266384.672431</v>
      </c>
      <c r="N176" s="223">
        <f t="shared" si="0"/>
        <v>0</v>
      </c>
      <c r="O176" s="193" t="s">
        <v>496</v>
      </c>
      <c r="P176" s="224" t="s">
        <v>497</v>
      </c>
      <c r="AD176" s="212"/>
      <c r="AE176" s="212"/>
      <c r="AF176" s="212"/>
      <c r="AG176" s="212"/>
      <c r="AI176" s="180"/>
      <c r="AJ176" s="180"/>
      <c r="AK176" s="180"/>
      <c r="AL176" s="180"/>
      <c r="AM176" s="180"/>
      <c r="AN176" s="180"/>
      <c r="AO176" s="180"/>
      <c r="AP176" s="180"/>
      <c r="AQ176" s="180"/>
      <c r="AR176" s="211"/>
      <c r="AS176" s="211"/>
      <c r="AT176" s="211"/>
      <c r="AU176" s="211"/>
      <c r="AV176" s="180"/>
      <c r="AW176" s="180"/>
      <c r="AX176" s="180"/>
      <c r="AY176" s="180"/>
      <c r="AZ176" s="180"/>
      <c r="BA176" s="180"/>
      <c r="BB176" s="180"/>
      <c r="BC176" s="180"/>
      <c r="BD176" s="180"/>
      <c r="BE176" s="180"/>
      <c r="BF176" s="180"/>
    </row>
    <row r="177" spans="1:58" ht="16.5">
      <c r="A177" s="193" t="s">
        <v>501</v>
      </c>
      <c r="B177" s="193" t="s">
        <v>279</v>
      </c>
      <c r="C177" s="225" t="s">
        <v>322</v>
      </c>
      <c r="D177" s="194">
        <v>20</v>
      </c>
      <c r="H177" s="162">
        <v>1999</v>
      </c>
      <c r="I177" s="225" t="s">
        <v>311</v>
      </c>
      <c r="J177" s="193" t="s">
        <v>312</v>
      </c>
      <c r="K177" s="161" t="s">
        <v>312</v>
      </c>
      <c r="L177" s="161" t="s">
        <v>313</v>
      </c>
      <c r="M177" s="197">
        <v>61358.909003</v>
      </c>
      <c r="N177" s="223">
        <f t="shared" si="0"/>
        <v>0</v>
      </c>
      <c r="O177" s="193" t="s">
        <v>315</v>
      </c>
      <c r="P177" s="224" t="s">
        <v>502</v>
      </c>
      <c r="AD177" s="5"/>
      <c r="AE177" s="5"/>
      <c r="AF177" s="5"/>
      <c r="AG177" s="5"/>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row>
    <row r="178" spans="1:58" ht="16.5">
      <c r="A178" s="193" t="s">
        <v>503</v>
      </c>
      <c r="B178" s="193" t="s">
        <v>279</v>
      </c>
      <c r="C178" s="162" t="s">
        <v>316</v>
      </c>
      <c r="D178" s="194">
        <v>48</v>
      </c>
      <c r="H178" s="162">
        <v>2002</v>
      </c>
      <c r="I178" s="164" t="s">
        <v>311</v>
      </c>
      <c r="J178" s="193" t="s">
        <v>312</v>
      </c>
      <c r="K178" s="161" t="s">
        <v>312</v>
      </c>
      <c r="L178" s="161" t="s">
        <v>313</v>
      </c>
      <c r="M178" s="197">
        <v>84681.9463</v>
      </c>
      <c r="N178" s="223">
        <f t="shared" si="0"/>
        <v>0</v>
      </c>
      <c r="O178" s="193" t="s">
        <v>504</v>
      </c>
      <c r="P178" s="224" t="s">
        <v>505</v>
      </c>
      <c r="AD178" s="212"/>
      <c r="AE178" s="212"/>
      <c r="AF178" s="212"/>
      <c r="AG178" s="212"/>
      <c r="AI178" s="180"/>
      <c r="AJ178" s="180"/>
      <c r="AK178" s="180"/>
      <c r="AL178" s="180"/>
      <c r="AM178" s="180"/>
      <c r="AN178" s="180"/>
      <c r="AO178" s="180"/>
      <c r="AP178" s="180"/>
      <c r="AQ178" s="180"/>
      <c r="AR178" s="211"/>
      <c r="AS178" s="211"/>
      <c r="AT178" s="211"/>
      <c r="AU178" s="211"/>
      <c r="AV178" s="211"/>
      <c r="AW178" s="211"/>
      <c r="AX178" s="211"/>
      <c r="AY178" s="211"/>
      <c r="AZ178" s="211"/>
      <c r="BA178" s="211"/>
      <c r="BB178" s="211"/>
      <c r="BC178" s="180"/>
      <c r="BD178" s="180"/>
      <c r="BE178" s="180"/>
      <c r="BF178" s="180"/>
    </row>
    <row r="179" spans="1:58" ht="16.5">
      <c r="A179" s="5" t="s">
        <v>506</v>
      </c>
      <c r="B179" s="5" t="s">
        <v>279</v>
      </c>
      <c r="C179" s="162" t="s">
        <v>322</v>
      </c>
      <c r="D179" s="194">
        <v>120</v>
      </c>
      <c r="H179" s="162">
        <v>2020</v>
      </c>
      <c r="I179" s="164" t="s">
        <v>313</v>
      </c>
      <c r="J179" s="161" t="s">
        <v>313</v>
      </c>
      <c r="K179" s="161" t="s">
        <v>313</v>
      </c>
      <c r="L179" s="161" t="s">
        <v>313</v>
      </c>
      <c r="AD179" s="212"/>
      <c r="AE179" s="212"/>
      <c r="AF179" s="212"/>
      <c r="AG179" s="212"/>
      <c r="AI179" s="180"/>
      <c r="AJ179" s="180"/>
      <c r="AK179" s="180"/>
      <c r="AL179" s="180"/>
      <c r="AM179" s="180"/>
      <c r="AN179" s="180"/>
      <c r="AO179" s="180"/>
      <c r="AP179" s="180"/>
      <c r="AQ179" s="180"/>
      <c r="AR179" s="180"/>
      <c r="AS179" s="180"/>
      <c r="AT179" s="180"/>
      <c r="AU179" s="180"/>
      <c r="AV179" s="180"/>
      <c r="AW179" s="180"/>
      <c r="AX179" s="180"/>
      <c r="AY179" s="180"/>
      <c r="AZ179" s="180"/>
      <c r="BA179" s="180"/>
      <c r="BB179" s="180"/>
      <c r="BC179" s="180"/>
      <c r="BD179" s="180"/>
      <c r="BE179" s="180"/>
      <c r="BF179" s="180"/>
    </row>
    <row r="180" spans="1:58" ht="16.5">
      <c r="A180" s="193" t="s">
        <v>507</v>
      </c>
      <c r="B180" s="193" t="s">
        <v>279</v>
      </c>
      <c r="C180" s="162" t="s">
        <v>322</v>
      </c>
      <c r="D180" s="194">
        <v>50</v>
      </c>
      <c r="H180" s="162">
        <v>2002</v>
      </c>
      <c r="I180" s="164" t="s">
        <v>313</v>
      </c>
      <c r="J180" s="193" t="s">
        <v>313</v>
      </c>
      <c r="K180" s="161" t="s">
        <v>313</v>
      </c>
      <c r="L180" s="161" t="s">
        <v>313</v>
      </c>
      <c r="M180" s="197">
        <v>16542.07455</v>
      </c>
      <c r="N180" s="223">
        <f aca="true" t="shared" si="1" ref="N180:N181">E180/M180</f>
        <v>0</v>
      </c>
      <c r="O180" s="193" t="s">
        <v>432</v>
      </c>
      <c r="P180" s="224" t="s">
        <v>508</v>
      </c>
      <c r="AD180" s="212"/>
      <c r="AE180" s="212"/>
      <c r="AF180" s="212"/>
      <c r="AG180" s="212"/>
      <c r="AI180" s="180"/>
      <c r="AJ180" s="180"/>
      <c r="AK180" s="180"/>
      <c r="AL180" s="180"/>
      <c r="AM180" s="180"/>
      <c r="AN180" s="180"/>
      <c r="AO180" s="180"/>
      <c r="AP180" s="180"/>
      <c r="AQ180" s="180"/>
      <c r="AR180" s="180"/>
      <c r="AS180" s="180"/>
      <c r="AT180" s="180"/>
      <c r="AU180" s="180"/>
      <c r="AV180" s="211"/>
      <c r="AW180" s="211"/>
      <c r="AX180" s="211"/>
      <c r="AY180" s="211"/>
      <c r="AZ180" s="211"/>
      <c r="BA180" s="211"/>
      <c r="BB180" s="211"/>
      <c r="BC180" s="180"/>
      <c r="BD180" s="180"/>
      <c r="BE180" s="180"/>
      <c r="BF180" s="180"/>
    </row>
    <row r="181" spans="1:58" ht="16.5">
      <c r="A181" s="193" t="s">
        <v>509</v>
      </c>
      <c r="B181" s="193" t="s">
        <v>279</v>
      </c>
      <c r="C181" s="162" t="s">
        <v>322</v>
      </c>
      <c r="D181" s="194">
        <v>40</v>
      </c>
      <c r="H181" s="162">
        <v>2002</v>
      </c>
      <c r="I181" s="164" t="s">
        <v>313</v>
      </c>
      <c r="J181" s="193" t="s">
        <v>313</v>
      </c>
      <c r="K181" s="161" t="s">
        <v>313</v>
      </c>
      <c r="L181" s="161" t="s">
        <v>313</v>
      </c>
      <c r="M181" s="197">
        <v>62261.969179</v>
      </c>
      <c r="N181" s="223">
        <f t="shared" si="1"/>
        <v>0</v>
      </c>
      <c r="O181" s="193" t="s">
        <v>510</v>
      </c>
      <c r="P181" s="224" t="s">
        <v>508</v>
      </c>
      <c r="AD181" s="212"/>
      <c r="AE181" s="212"/>
      <c r="AF181" s="212"/>
      <c r="AG181" s="212"/>
      <c r="AI181" s="211"/>
      <c r="AJ181" s="211"/>
      <c r="AK181" s="211"/>
      <c r="AL181" s="211"/>
      <c r="AM181" s="211"/>
      <c r="AN181" s="211"/>
      <c r="AO181" s="211"/>
      <c r="AP181" s="211"/>
      <c r="AQ181" s="211"/>
      <c r="AR181" s="180"/>
      <c r="AS181" s="180"/>
      <c r="AT181" s="180"/>
      <c r="AU181" s="180"/>
      <c r="AV181" s="180"/>
      <c r="AW181" s="180"/>
      <c r="AX181" s="180"/>
      <c r="AY181" s="180"/>
      <c r="AZ181" s="180"/>
      <c r="BA181" s="180"/>
      <c r="BB181" s="180"/>
      <c r="BC181" s="180"/>
      <c r="BD181" s="180"/>
      <c r="BE181" s="180"/>
      <c r="BF181" s="180"/>
    </row>
    <row r="182" spans="1:58" ht="16.5">
      <c r="A182" s="5" t="s">
        <v>511</v>
      </c>
      <c r="B182" s="5" t="s">
        <v>279</v>
      </c>
      <c r="C182" s="162" t="s">
        <v>322</v>
      </c>
      <c r="D182" s="194">
        <v>24</v>
      </c>
      <c r="H182" s="162">
        <v>2018</v>
      </c>
      <c r="I182" s="164" t="s">
        <v>313</v>
      </c>
      <c r="J182" s="161" t="s">
        <v>313</v>
      </c>
      <c r="K182" s="161" t="s">
        <v>313</v>
      </c>
      <c r="L182" s="161" t="s">
        <v>313</v>
      </c>
      <c r="N182" s="226"/>
      <c r="O182" s="5"/>
      <c r="P182" s="224"/>
      <c r="AD182" s="212"/>
      <c r="AE182" s="212"/>
      <c r="AF182" s="212"/>
      <c r="AG182" s="212"/>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row>
    <row r="183" spans="1:58" ht="16.5">
      <c r="A183" s="193" t="s">
        <v>512</v>
      </c>
      <c r="B183" s="193" t="s">
        <v>279</v>
      </c>
      <c r="C183" s="162" t="s">
        <v>322</v>
      </c>
      <c r="D183" s="194">
        <v>38</v>
      </c>
      <c r="H183" s="162">
        <v>2001</v>
      </c>
      <c r="I183" s="164" t="s">
        <v>313</v>
      </c>
      <c r="J183" s="193" t="s">
        <v>313</v>
      </c>
      <c r="K183" s="161" t="s">
        <v>313</v>
      </c>
      <c r="L183" s="161" t="s">
        <v>313</v>
      </c>
      <c r="M183" s="197">
        <v>69471.03442</v>
      </c>
      <c r="N183" s="223">
        <f aca="true" t="shared" si="2" ref="N183:N186">E183/M183</f>
        <v>0</v>
      </c>
      <c r="O183" s="193" t="s">
        <v>513</v>
      </c>
      <c r="P183" s="224" t="s">
        <v>508</v>
      </c>
      <c r="AD183" s="212"/>
      <c r="AE183" s="212"/>
      <c r="AF183" s="212"/>
      <c r="AG183" s="212"/>
      <c r="AI183" s="211"/>
      <c r="AJ183" s="211"/>
      <c r="AK183" s="211"/>
      <c r="AL183" s="211"/>
      <c r="AM183" s="211"/>
      <c r="AN183" s="211"/>
      <c r="AO183" s="211"/>
      <c r="AP183" s="211"/>
      <c r="AQ183" s="211"/>
      <c r="AR183" s="180"/>
      <c r="AS183" s="180"/>
      <c r="AT183" s="180"/>
      <c r="AU183" s="180"/>
      <c r="AV183" s="180"/>
      <c r="AW183" s="180"/>
      <c r="AX183" s="180"/>
      <c r="AY183" s="180"/>
      <c r="AZ183" s="180"/>
      <c r="BA183" s="180"/>
      <c r="BB183" s="180"/>
      <c r="BC183" s="180"/>
      <c r="BD183" s="180"/>
      <c r="BE183" s="180"/>
      <c r="BF183" s="180"/>
    </row>
    <row r="184" spans="1:58" ht="16.5">
      <c r="A184" s="193" t="s">
        <v>514</v>
      </c>
      <c r="B184" s="193" t="s">
        <v>279</v>
      </c>
      <c r="C184" s="162" t="s">
        <v>322</v>
      </c>
      <c r="D184" s="194">
        <v>100</v>
      </c>
      <c r="H184" s="162">
        <v>1998</v>
      </c>
      <c r="I184" s="164" t="s">
        <v>312</v>
      </c>
      <c r="J184" s="193" t="s">
        <v>312</v>
      </c>
      <c r="K184" s="161" t="s">
        <v>312</v>
      </c>
      <c r="L184" s="161" t="s">
        <v>312</v>
      </c>
      <c r="M184" s="197">
        <v>16636.887246</v>
      </c>
      <c r="N184" s="223">
        <f t="shared" si="2"/>
        <v>0</v>
      </c>
      <c r="O184" s="193" t="s">
        <v>357</v>
      </c>
      <c r="P184" s="224" t="s">
        <v>515</v>
      </c>
      <c r="AD184" s="212"/>
      <c r="AE184" s="212"/>
      <c r="AF184" s="212"/>
      <c r="AG184" s="212"/>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row>
    <row r="185" spans="1:58" ht="16.5">
      <c r="A185" s="193" t="s">
        <v>516</v>
      </c>
      <c r="B185" s="193" t="s">
        <v>279</v>
      </c>
      <c r="C185" s="162" t="s">
        <v>322</v>
      </c>
      <c r="D185" s="194">
        <v>100</v>
      </c>
      <c r="H185" s="162">
        <v>2002</v>
      </c>
      <c r="I185" s="164" t="s">
        <v>312</v>
      </c>
      <c r="J185" s="193" t="s">
        <v>312</v>
      </c>
      <c r="K185" s="161" t="s">
        <v>312</v>
      </c>
      <c r="L185" s="161" t="s">
        <v>312</v>
      </c>
      <c r="M185" s="197">
        <v>117638.401755</v>
      </c>
      <c r="N185" s="223">
        <f t="shared" si="2"/>
        <v>0</v>
      </c>
      <c r="O185" s="193" t="s">
        <v>357</v>
      </c>
      <c r="P185" s="224" t="s">
        <v>515</v>
      </c>
      <c r="AD185" s="212"/>
      <c r="AE185" s="212"/>
      <c r="AF185" s="212"/>
      <c r="AG185" s="212"/>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row>
    <row r="186" spans="1:58" ht="16.5">
      <c r="A186" s="193" t="s">
        <v>517</v>
      </c>
      <c r="B186" s="193" t="s">
        <v>279</v>
      </c>
      <c r="C186" s="162" t="s">
        <v>322</v>
      </c>
      <c r="D186" s="194">
        <v>18</v>
      </c>
      <c r="H186" s="162">
        <v>2001</v>
      </c>
      <c r="I186" s="164" t="s">
        <v>313</v>
      </c>
      <c r="J186" s="193" t="s">
        <v>313</v>
      </c>
      <c r="K186" s="161" t="s">
        <v>313</v>
      </c>
      <c r="L186" s="161" t="s">
        <v>313</v>
      </c>
      <c r="M186" s="197">
        <v>17895.228968</v>
      </c>
      <c r="N186" s="223">
        <f t="shared" si="2"/>
        <v>0</v>
      </c>
      <c r="O186" s="193" t="s">
        <v>343</v>
      </c>
      <c r="P186" s="224" t="s">
        <v>497</v>
      </c>
      <c r="AD186" s="212"/>
      <c r="AE186" s="212"/>
      <c r="AF186" s="212"/>
      <c r="AG186" s="212"/>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c r="BD186" s="180"/>
      <c r="BE186" s="180"/>
      <c r="BF186" s="180"/>
    </row>
    <row r="187" spans="1:58" ht="16.5">
      <c r="A187" s="5" t="s">
        <v>518</v>
      </c>
      <c r="B187" s="5" t="s">
        <v>279</v>
      </c>
      <c r="C187" s="162" t="s">
        <v>322</v>
      </c>
      <c r="D187" s="194">
        <v>40</v>
      </c>
      <c r="H187" s="162">
        <v>2018</v>
      </c>
      <c r="I187" s="164" t="s">
        <v>313</v>
      </c>
      <c r="J187" s="161" t="s">
        <v>313</v>
      </c>
      <c r="K187" s="161" t="s">
        <v>313</v>
      </c>
      <c r="L187" s="161" t="s">
        <v>313</v>
      </c>
      <c r="N187" s="226"/>
      <c r="O187" s="5" t="s">
        <v>416</v>
      </c>
      <c r="P187" s="224" t="s">
        <v>519</v>
      </c>
      <c r="AD187" s="212"/>
      <c r="AE187" s="212"/>
      <c r="AF187" s="212"/>
      <c r="AG187" s="212"/>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row>
    <row r="188" spans="1:58" ht="16.5">
      <c r="A188" s="5" t="s">
        <v>520</v>
      </c>
      <c r="B188" s="5" t="s">
        <v>279</v>
      </c>
      <c r="C188" s="162" t="s">
        <v>322</v>
      </c>
      <c r="D188" s="194">
        <v>24</v>
      </c>
      <c r="H188" s="162">
        <v>2020</v>
      </c>
      <c r="I188" s="164" t="s">
        <v>313</v>
      </c>
      <c r="J188" s="161" t="s">
        <v>313</v>
      </c>
      <c r="K188" s="161" t="s">
        <v>313</v>
      </c>
      <c r="L188" s="161" t="s">
        <v>313</v>
      </c>
      <c r="AD188" s="212"/>
      <c r="AE188" s="212"/>
      <c r="AF188" s="212"/>
      <c r="AG188" s="212"/>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c r="BD188" s="180"/>
      <c r="BE188" s="180"/>
      <c r="BF188" s="180"/>
    </row>
    <row r="189" spans="1:58" ht="16.5">
      <c r="A189" s="5" t="s">
        <v>521</v>
      </c>
      <c r="B189" s="5" t="s">
        <v>279</v>
      </c>
      <c r="C189" s="162" t="s">
        <v>316</v>
      </c>
      <c r="D189" s="194">
        <v>20</v>
      </c>
      <c r="H189" s="162">
        <v>2013</v>
      </c>
      <c r="I189" s="164" t="s">
        <v>313</v>
      </c>
      <c r="J189" s="161" t="s">
        <v>313</v>
      </c>
      <c r="K189" s="161" t="s">
        <v>313</v>
      </c>
      <c r="L189" s="161" t="s">
        <v>313</v>
      </c>
      <c r="M189" s="197">
        <v>101575</v>
      </c>
      <c r="N189" s="223"/>
      <c r="O189" s="5" t="s">
        <v>429</v>
      </c>
      <c r="P189" s="224" t="s">
        <v>519</v>
      </c>
      <c r="AD189" s="212"/>
      <c r="AE189" s="212"/>
      <c r="AF189" s="212"/>
      <c r="AG189" s="212"/>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211"/>
      <c r="BD189" s="211"/>
      <c r="BE189" s="211"/>
      <c r="BF189" s="211"/>
    </row>
    <row r="190" spans="1:58" ht="16.5">
      <c r="A190" s="193" t="s">
        <v>522</v>
      </c>
      <c r="B190" s="193" t="s">
        <v>279</v>
      </c>
      <c r="C190" s="162" t="s">
        <v>322</v>
      </c>
      <c r="D190" s="194">
        <v>20</v>
      </c>
      <c r="H190" s="162">
        <v>2004</v>
      </c>
      <c r="I190" s="164" t="s">
        <v>313</v>
      </c>
      <c r="J190" s="193" t="s">
        <v>313</v>
      </c>
      <c r="K190" s="161" t="s">
        <v>312</v>
      </c>
      <c r="L190" s="161" t="s">
        <v>313</v>
      </c>
      <c r="M190" s="197">
        <v>216052.070783</v>
      </c>
      <c r="N190" s="223">
        <f aca="true" t="shared" si="3" ref="N190:N192">E190/M190</f>
        <v>0</v>
      </c>
      <c r="O190" s="193" t="s">
        <v>344</v>
      </c>
      <c r="P190" s="224" t="s">
        <v>505</v>
      </c>
      <c r="AD190" s="5"/>
      <c r="AE190" s="5"/>
      <c r="AF190" s="5"/>
      <c r="AG190" s="5"/>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c r="BD190" s="180"/>
      <c r="BE190" s="180"/>
      <c r="BF190" s="180"/>
    </row>
    <row r="191" spans="1:58" ht="16.5">
      <c r="A191" s="193" t="s">
        <v>523</v>
      </c>
      <c r="B191" s="193" t="s">
        <v>279</v>
      </c>
      <c r="C191" s="162" t="s">
        <v>322</v>
      </c>
      <c r="D191" s="194">
        <v>80</v>
      </c>
      <c r="H191" s="162">
        <v>1998</v>
      </c>
      <c r="I191" s="164" t="s">
        <v>313</v>
      </c>
      <c r="J191" s="193" t="s">
        <v>313</v>
      </c>
      <c r="K191" s="161" t="s">
        <v>313</v>
      </c>
      <c r="L191" s="161" t="s">
        <v>313</v>
      </c>
      <c r="M191" s="197">
        <v>205502.6283</v>
      </c>
      <c r="N191" s="223">
        <f t="shared" si="3"/>
        <v>0</v>
      </c>
      <c r="O191" s="193" t="s">
        <v>392</v>
      </c>
      <c r="P191" s="224" t="s">
        <v>524</v>
      </c>
      <c r="AD191" s="227"/>
      <c r="AE191" s="227"/>
      <c r="AF191" s="227"/>
      <c r="AG191" s="227"/>
      <c r="AI191" s="180"/>
      <c r="AJ191" s="180"/>
      <c r="AK191" s="180"/>
      <c r="AL191" s="180"/>
      <c r="AM191" s="180"/>
      <c r="AN191" s="180"/>
      <c r="AO191" s="180"/>
      <c r="AP191" s="180"/>
      <c r="AQ191" s="180"/>
      <c r="AR191" s="180"/>
      <c r="AS191" s="180"/>
      <c r="AT191" s="180"/>
      <c r="AU191" s="180"/>
      <c r="AV191" s="180"/>
      <c r="AW191" s="180"/>
      <c r="AX191" s="180"/>
      <c r="AY191" s="180"/>
      <c r="AZ191" s="180"/>
      <c r="BA191" s="180"/>
      <c r="BB191" s="180"/>
      <c r="BC191" s="180"/>
      <c r="BD191" s="180"/>
      <c r="BE191" s="180"/>
      <c r="BF191" s="180"/>
    </row>
    <row r="192" spans="1:58" ht="16.5">
      <c r="A192" s="193" t="s">
        <v>525</v>
      </c>
      <c r="B192" s="193" t="s">
        <v>279</v>
      </c>
      <c r="C192" s="162" t="s">
        <v>322</v>
      </c>
      <c r="D192" s="194">
        <v>52</v>
      </c>
      <c r="H192" s="162">
        <v>2001</v>
      </c>
      <c r="I192" s="164" t="s">
        <v>311</v>
      </c>
      <c r="J192" s="193" t="s">
        <v>312</v>
      </c>
      <c r="K192" s="161" t="s">
        <v>312</v>
      </c>
      <c r="L192" s="161" t="s">
        <v>312</v>
      </c>
      <c r="M192" s="197">
        <v>79668.560525</v>
      </c>
      <c r="N192" s="223">
        <f t="shared" si="3"/>
        <v>0</v>
      </c>
      <c r="O192" s="193" t="s">
        <v>526</v>
      </c>
      <c r="P192" s="224" t="s">
        <v>515</v>
      </c>
      <c r="AD192" s="212"/>
      <c r="AE192" s="212"/>
      <c r="AF192" s="212"/>
      <c r="AG192" s="212"/>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row>
    <row r="193" spans="1:58" ht="16.5">
      <c r="A193" s="5" t="s">
        <v>527</v>
      </c>
      <c r="B193" s="5" t="s">
        <v>279</v>
      </c>
      <c r="C193" s="162" t="s">
        <v>322</v>
      </c>
      <c r="D193" s="194">
        <v>88</v>
      </c>
      <c r="H193" s="162">
        <v>2019</v>
      </c>
      <c r="I193" s="164" t="s">
        <v>313</v>
      </c>
      <c r="J193" s="161" t="s">
        <v>313</v>
      </c>
      <c r="K193" s="161" t="s">
        <v>313</v>
      </c>
      <c r="L193" s="161" t="s">
        <v>313</v>
      </c>
      <c r="AD193" s="212"/>
      <c r="AE193" s="212"/>
      <c r="AF193" s="212"/>
      <c r="AG193" s="212"/>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row>
    <row r="194" spans="1:58" ht="16.5">
      <c r="A194" s="5" t="s">
        <v>528</v>
      </c>
      <c r="B194" s="5" t="s">
        <v>279</v>
      </c>
      <c r="C194" s="162"/>
      <c r="D194" s="194">
        <v>16</v>
      </c>
      <c r="H194" s="162">
        <v>2012</v>
      </c>
      <c r="I194" s="164" t="s">
        <v>311</v>
      </c>
      <c r="J194" s="161" t="s">
        <v>312</v>
      </c>
      <c r="K194" s="161" t="s">
        <v>312</v>
      </c>
      <c r="L194" s="161" t="s">
        <v>313</v>
      </c>
      <c r="M194" s="197"/>
      <c r="N194" s="223"/>
      <c r="O194" s="5" t="s">
        <v>354</v>
      </c>
      <c r="P194" s="224" t="s">
        <v>497</v>
      </c>
      <c r="AD194" s="212"/>
      <c r="AE194" s="212"/>
      <c r="AF194" s="212"/>
      <c r="AG194" s="212"/>
      <c r="AI194" s="180"/>
      <c r="AJ194" s="180"/>
      <c r="AK194" s="180"/>
      <c r="AL194" s="180"/>
      <c r="AM194" s="180"/>
      <c r="AN194" s="180"/>
      <c r="AO194" s="180"/>
      <c r="AP194" s="180"/>
      <c r="AQ194" s="180"/>
      <c r="AR194" s="211"/>
      <c r="AS194" s="211"/>
      <c r="AT194" s="211"/>
      <c r="AU194" s="211"/>
      <c r="AV194" s="180"/>
      <c r="AW194" s="180"/>
      <c r="AX194" s="180"/>
      <c r="AY194" s="180"/>
      <c r="AZ194" s="180"/>
      <c r="BA194" s="180"/>
      <c r="BB194" s="180"/>
      <c r="BC194" s="180"/>
      <c r="BD194" s="180"/>
      <c r="BE194" s="180"/>
      <c r="BF194" s="180"/>
    </row>
    <row r="195" spans="1:58" ht="16.5">
      <c r="A195" s="193" t="s">
        <v>529</v>
      </c>
      <c r="B195" s="193" t="s">
        <v>279</v>
      </c>
      <c r="C195" s="162" t="s">
        <v>322</v>
      </c>
      <c r="D195" s="194">
        <v>24</v>
      </c>
      <c r="H195" s="162">
        <v>2000</v>
      </c>
      <c r="I195" s="164" t="s">
        <v>313</v>
      </c>
      <c r="J195" s="193" t="s">
        <v>313</v>
      </c>
      <c r="K195" s="161" t="s">
        <v>313</v>
      </c>
      <c r="L195" s="161" t="s">
        <v>313</v>
      </c>
      <c r="M195" s="197">
        <v>81958.5717</v>
      </c>
      <c r="N195" s="223">
        <f>E195/M195</f>
        <v>0</v>
      </c>
      <c r="O195" s="193" t="s">
        <v>496</v>
      </c>
      <c r="P195" s="224" t="s">
        <v>497</v>
      </c>
      <c r="AD195" s="212"/>
      <c r="AE195" s="212"/>
      <c r="AF195" s="212"/>
      <c r="AG195" s="212"/>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c r="BD195" s="180"/>
      <c r="BE195" s="180"/>
      <c r="BF195" s="180"/>
    </row>
    <row r="196" spans="1:58" ht="16.5">
      <c r="A196" s="5" t="s">
        <v>530</v>
      </c>
      <c r="B196" s="5" t="s">
        <v>279</v>
      </c>
      <c r="C196" s="162" t="s">
        <v>322</v>
      </c>
      <c r="D196" s="194">
        <v>84</v>
      </c>
      <c r="H196" s="162">
        <v>2018</v>
      </c>
      <c r="I196" s="164" t="s">
        <v>313</v>
      </c>
      <c r="J196" s="161" t="s">
        <v>313</v>
      </c>
      <c r="K196" s="161" t="s">
        <v>313</v>
      </c>
      <c r="L196" s="161" t="s">
        <v>313</v>
      </c>
      <c r="N196" s="226"/>
      <c r="O196" s="5" t="s">
        <v>531</v>
      </c>
      <c r="P196" s="224" t="s">
        <v>532</v>
      </c>
      <c r="AD196" s="212"/>
      <c r="AE196" s="212"/>
      <c r="AF196" s="212"/>
      <c r="AG196" s="212"/>
      <c r="AI196" s="180"/>
      <c r="AJ196" s="180"/>
      <c r="AK196" s="180"/>
      <c r="AL196" s="180"/>
      <c r="AM196" s="180"/>
      <c r="AN196" s="180"/>
      <c r="AO196" s="180"/>
      <c r="AP196" s="180"/>
      <c r="AQ196" s="180"/>
      <c r="AR196" s="180"/>
      <c r="AS196" s="180"/>
      <c r="AT196" s="180"/>
      <c r="AU196" s="180"/>
      <c r="AV196" s="211"/>
      <c r="AW196" s="211"/>
      <c r="AX196" s="211"/>
      <c r="AY196" s="211"/>
      <c r="AZ196" s="211"/>
      <c r="BA196" s="211"/>
      <c r="BB196" s="211"/>
      <c r="BC196" s="180"/>
      <c r="BD196" s="180"/>
      <c r="BE196" s="180"/>
      <c r="BF196" s="180"/>
    </row>
    <row r="197" spans="1:58" ht="16.5">
      <c r="A197" s="193" t="s">
        <v>533</v>
      </c>
      <c r="B197" s="193" t="s">
        <v>279</v>
      </c>
      <c r="C197" s="162" t="s">
        <v>322</v>
      </c>
      <c r="D197" s="194">
        <v>20</v>
      </c>
      <c r="H197" s="162">
        <v>2002</v>
      </c>
      <c r="I197" s="164" t="s">
        <v>313</v>
      </c>
      <c r="J197" s="193" t="s">
        <v>313</v>
      </c>
      <c r="K197" s="161" t="s">
        <v>313</v>
      </c>
      <c r="L197" s="161" t="s">
        <v>313</v>
      </c>
      <c r="M197" s="197">
        <v>32912.668887</v>
      </c>
      <c r="N197" s="223">
        <f aca="true" t="shared" si="4" ref="N197:N199">E197/M197</f>
        <v>0</v>
      </c>
      <c r="O197" s="193" t="s">
        <v>435</v>
      </c>
      <c r="P197" s="224" t="s">
        <v>508</v>
      </c>
      <c r="AD197" s="212"/>
      <c r="AE197" s="212"/>
      <c r="AF197" s="212"/>
      <c r="AG197" s="212"/>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80"/>
      <c r="BF197" s="180"/>
    </row>
    <row r="198" spans="1:58" ht="16.5">
      <c r="A198" s="193" t="s">
        <v>534</v>
      </c>
      <c r="B198" s="193" t="s">
        <v>279</v>
      </c>
      <c r="C198" s="162" t="s">
        <v>322</v>
      </c>
      <c r="D198" s="194">
        <v>48</v>
      </c>
      <c r="H198" s="162">
        <v>2002</v>
      </c>
      <c r="I198" s="164" t="s">
        <v>313</v>
      </c>
      <c r="J198" s="193" t="s">
        <v>313</v>
      </c>
      <c r="K198" s="161" t="s">
        <v>313</v>
      </c>
      <c r="L198" s="161" t="s">
        <v>313</v>
      </c>
      <c r="M198" s="197">
        <v>230589.758568</v>
      </c>
      <c r="N198" s="223">
        <f t="shared" si="4"/>
        <v>0</v>
      </c>
      <c r="O198" s="193" t="s">
        <v>410</v>
      </c>
      <c r="P198" s="224" t="s">
        <v>502</v>
      </c>
      <c r="AD198" s="212"/>
      <c r="AE198" s="212"/>
      <c r="AF198" s="212"/>
      <c r="AG198" s="212"/>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211"/>
      <c r="BD198" s="211"/>
      <c r="BE198" s="211"/>
      <c r="BF198" s="211"/>
    </row>
    <row r="199" spans="1:58" ht="16.5">
      <c r="A199" s="193" t="s">
        <v>535</v>
      </c>
      <c r="B199" s="193" t="s">
        <v>279</v>
      </c>
      <c r="C199" s="162" t="s">
        <v>322</v>
      </c>
      <c r="D199" s="194">
        <v>80</v>
      </c>
      <c r="H199" s="162">
        <v>2002</v>
      </c>
      <c r="I199" s="164" t="s">
        <v>313</v>
      </c>
      <c r="J199" s="193" t="s">
        <v>313</v>
      </c>
      <c r="K199" s="161" t="s">
        <v>313</v>
      </c>
      <c r="L199" s="161" t="s">
        <v>313</v>
      </c>
      <c r="M199" s="197">
        <v>45606.2346</v>
      </c>
      <c r="N199" s="223">
        <f t="shared" si="4"/>
        <v>0</v>
      </c>
      <c r="O199" s="193" t="s">
        <v>343</v>
      </c>
      <c r="P199" s="224" t="s">
        <v>497</v>
      </c>
      <c r="AD199" s="212"/>
      <c r="AE199" s="212"/>
      <c r="AF199" s="212"/>
      <c r="AG199" s="212"/>
      <c r="AI199" s="211"/>
      <c r="AJ199" s="211"/>
      <c r="AK199" s="211"/>
      <c r="AL199" s="211"/>
      <c r="AM199" s="211"/>
      <c r="AN199" s="211"/>
      <c r="AO199" s="211"/>
      <c r="AP199" s="211"/>
      <c r="AQ199" s="211"/>
      <c r="AR199" s="180"/>
      <c r="AS199" s="180"/>
      <c r="AT199" s="180"/>
      <c r="AU199" s="180"/>
      <c r="AV199" s="180"/>
      <c r="AW199" s="180"/>
      <c r="AX199" s="180"/>
      <c r="AY199" s="180"/>
      <c r="AZ199" s="180"/>
      <c r="BA199" s="180"/>
      <c r="BB199" s="180"/>
      <c r="BC199" s="180"/>
      <c r="BD199" s="180"/>
      <c r="BE199" s="180"/>
      <c r="BF199" s="180"/>
    </row>
    <row r="200" spans="1:58" ht="16.5">
      <c r="A200" s="5" t="s">
        <v>536</v>
      </c>
      <c r="B200" s="5" t="s">
        <v>279</v>
      </c>
      <c r="C200" s="162" t="s">
        <v>322</v>
      </c>
      <c r="D200" s="194">
        <v>60</v>
      </c>
      <c r="H200" s="162">
        <v>2018</v>
      </c>
      <c r="I200" s="164" t="s">
        <v>313</v>
      </c>
      <c r="J200" s="161" t="s">
        <v>313</v>
      </c>
      <c r="K200" s="161" t="s">
        <v>313</v>
      </c>
      <c r="L200" s="161" t="s">
        <v>313</v>
      </c>
      <c r="N200" s="226"/>
      <c r="O200" s="5" t="s">
        <v>359</v>
      </c>
      <c r="P200" s="224" t="s">
        <v>515</v>
      </c>
      <c r="AD200" s="227"/>
      <c r="AE200" s="227"/>
      <c r="AF200" s="227"/>
      <c r="AG200" s="227"/>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row>
    <row r="201" spans="1:58" ht="16.5">
      <c r="A201" s="193" t="s">
        <v>537</v>
      </c>
      <c r="B201" s="193" t="s">
        <v>279</v>
      </c>
      <c r="C201" s="162" t="s">
        <v>322</v>
      </c>
      <c r="D201" s="194">
        <v>36</v>
      </c>
      <c r="H201" s="162">
        <v>1998</v>
      </c>
      <c r="I201" s="164" t="s">
        <v>311</v>
      </c>
      <c r="J201" s="193" t="s">
        <v>312</v>
      </c>
      <c r="K201" s="161" t="s">
        <v>312</v>
      </c>
      <c r="L201" s="161" t="s">
        <v>312</v>
      </c>
      <c r="M201" s="197">
        <v>53374.975031</v>
      </c>
      <c r="N201" s="223">
        <f aca="true" t="shared" si="5" ref="N201:N206">E201/M201</f>
        <v>0</v>
      </c>
      <c r="O201" s="193" t="s">
        <v>356</v>
      </c>
      <c r="P201" s="224" t="s">
        <v>515</v>
      </c>
      <c r="AD201" s="212"/>
      <c r="AE201" s="212"/>
      <c r="AF201" s="212"/>
      <c r="AG201" s="212"/>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row>
    <row r="202" spans="1:58" ht="16.5">
      <c r="A202" s="193" t="s">
        <v>538</v>
      </c>
      <c r="B202" s="193" t="s">
        <v>279</v>
      </c>
      <c r="C202" s="162" t="s">
        <v>322</v>
      </c>
      <c r="D202" s="194">
        <v>76</v>
      </c>
      <c r="H202" s="162">
        <v>1998</v>
      </c>
      <c r="I202" s="164" t="s">
        <v>313</v>
      </c>
      <c r="J202" s="193" t="s">
        <v>313</v>
      </c>
      <c r="K202" s="161" t="s">
        <v>313</v>
      </c>
      <c r="L202" s="161" t="s">
        <v>313</v>
      </c>
      <c r="M202" s="197">
        <v>326021.5517</v>
      </c>
      <c r="N202" s="223">
        <f t="shared" si="5"/>
        <v>0</v>
      </c>
      <c r="O202" s="193" t="s">
        <v>431</v>
      </c>
      <c r="P202" s="224" t="s">
        <v>524</v>
      </c>
      <c r="AD202" s="5"/>
      <c r="AE202" s="5"/>
      <c r="AF202" s="5"/>
      <c r="AG202" s="5"/>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row>
    <row r="203" spans="1:58" ht="16.5">
      <c r="A203" s="193" t="s">
        <v>539</v>
      </c>
      <c r="B203" s="193" t="s">
        <v>279</v>
      </c>
      <c r="C203" s="162" t="s">
        <v>322</v>
      </c>
      <c r="D203" s="194">
        <v>100</v>
      </c>
      <c r="H203" s="162">
        <v>2002</v>
      </c>
      <c r="I203" s="164" t="s">
        <v>313</v>
      </c>
      <c r="J203" s="193" t="s">
        <v>313</v>
      </c>
      <c r="K203" s="161" t="s">
        <v>313</v>
      </c>
      <c r="L203" s="161" t="s">
        <v>313</v>
      </c>
      <c r="M203" s="197">
        <v>40665.54245</v>
      </c>
      <c r="N203" s="223">
        <f t="shared" si="5"/>
        <v>0</v>
      </c>
      <c r="O203" s="193" t="s">
        <v>446</v>
      </c>
      <c r="P203" s="224" t="s">
        <v>519</v>
      </c>
      <c r="AD203" s="5"/>
      <c r="AE203" s="5"/>
      <c r="AF203" s="5"/>
      <c r="AG203" s="5"/>
      <c r="AI203" s="180"/>
      <c r="AJ203" s="180"/>
      <c r="AK203" s="180"/>
      <c r="AL203" s="180"/>
      <c r="AM203" s="180"/>
      <c r="AN203" s="180"/>
      <c r="AO203" s="180"/>
      <c r="AP203" s="180"/>
      <c r="AQ203" s="180"/>
      <c r="AR203" s="211"/>
      <c r="AS203" s="211"/>
      <c r="AT203" s="211"/>
      <c r="AU203" s="211"/>
      <c r="AV203" s="180"/>
      <c r="AW203" s="180"/>
      <c r="AX203" s="180"/>
      <c r="AY203" s="180"/>
      <c r="AZ203" s="180"/>
      <c r="BA203" s="180"/>
      <c r="BB203" s="180"/>
      <c r="BC203" s="180"/>
      <c r="BD203" s="180"/>
      <c r="BE203" s="180"/>
      <c r="BF203" s="180"/>
    </row>
    <row r="204" spans="1:58" ht="16.5">
      <c r="A204" s="193" t="s">
        <v>540</v>
      </c>
      <c r="B204" s="193" t="s">
        <v>279</v>
      </c>
      <c r="C204" s="162" t="s">
        <v>322</v>
      </c>
      <c r="D204" s="194">
        <v>16</v>
      </c>
      <c r="H204" s="162">
        <v>1998</v>
      </c>
      <c r="I204" s="164" t="s">
        <v>313</v>
      </c>
      <c r="J204" s="193" t="s">
        <v>313</v>
      </c>
      <c r="K204" s="161" t="s">
        <v>313</v>
      </c>
      <c r="L204" s="161" t="s">
        <v>313</v>
      </c>
      <c r="M204" s="197">
        <v>662721.577851</v>
      </c>
      <c r="N204" s="223">
        <f t="shared" si="5"/>
        <v>0</v>
      </c>
      <c r="O204" s="193" t="s">
        <v>408</v>
      </c>
      <c r="P204" s="224" t="s">
        <v>524</v>
      </c>
      <c r="AD204" s="5"/>
      <c r="AE204" s="5"/>
      <c r="AF204" s="5"/>
      <c r="AG204" s="5"/>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211"/>
      <c r="BD204" s="211"/>
      <c r="BE204" s="211"/>
      <c r="BF204" s="211"/>
    </row>
    <row r="205" spans="1:58" ht="16.5">
      <c r="A205" s="193" t="s">
        <v>541</v>
      </c>
      <c r="B205" s="193" t="s">
        <v>279</v>
      </c>
      <c r="C205" s="162" t="s">
        <v>322</v>
      </c>
      <c r="D205" s="194">
        <v>20</v>
      </c>
      <c r="H205" s="162">
        <v>1998</v>
      </c>
      <c r="I205" s="164" t="s">
        <v>313</v>
      </c>
      <c r="J205" s="193" t="s">
        <v>313</v>
      </c>
      <c r="K205" s="161" t="s">
        <v>313</v>
      </c>
      <c r="L205" s="161" t="s">
        <v>313</v>
      </c>
      <c r="M205" s="197">
        <v>127355.73643</v>
      </c>
      <c r="N205" s="223">
        <f t="shared" si="5"/>
        <v>0</v>
      </c>
      <c r="O205" s="193" t="s">
        <v>542</v>
      </c>
      <c r="P205" s="224" t="s">
        <v>543</v>
      </c>
      <c r="AD205" s="5"/>
      <c r="AE205" s="5"/>
      <c r="AF205" s="5"/>
      <c r="AG205" s="5"/>
      <c r="AI205" s="180"/>
      <c r="AJ205" s="180"/>
      <c r="AK205" s="180"/>
      <c r="AL205" s="180"/>
      <c r="AM205" s="180"/>
      <c r="AN205" s="180"/>
      <c r="AO205" s="180"/>
      <c r="AP205" s="180"/>
      <c r="AQ205" s="180"/>
      <c r="AR205" s="180"/>
      <c r="AS205" s="180"/>
      <c r="AT205" s="180"/>
      <c r="AU205" s="180"/>
      <c r="AV205" s="211"/>
      <c r="AW205" s="211"/>
      <c r="AX205" s="211"/>
      <c r="AY205" s="211"/>
      <c r="AZ205" s="211"/>
      <c r="BA205" s="211"/>
      <c r="BB205" s="211"/>
      <c r="BC205" s="180"/>
      <c r="BD205" s="180"/>
      <c r="BE205" s="180"/>
      <c r="BF205" s="180"/>
    </row>
    <row r="206" spans="1:58" ht="16.5">
      <c r="A206" s="193" t="s">
        <v>544</v>
      </c>
      <c r="B206" s="193" t="s">
        <v>279</v>
      </c>
      <c r="C206" s="162" t="s">
        <v>322</v>
      </c>
      <c r="D206" s="194">
        <v>4</v>
      </c>
      <c r="H206" s="162">
        <v>2002</v>
      </c>
      <c r="I206" s="164" t="s">
        <v>313</v>
      </c>
      <c r="J206" s="193" t="s">
        <v>313</v>
      </c>
      <c r="K206" s="161" t="s">
        <v>313</v>
      </c>
      <c r="L206" s="161" t="s">
        <v>313</v>
      </c>
      <c r="M206" s="197">
        <v>22554.31015</v>
      </c>
      <c r="N206" s="223">
        <f t="shared" si="5"/>
        <v>0</v>
      </c>
      <c r="O206" s="193" t="s">
        <v>399</v>
      </c>
      <c r="P206" s="224" t="s">
        <v>524</v>
      </c>
      <c r="AD206" s="212"/>
      <c r="AE206" s="212"/>
      <c r="AF206" s="212"/>
      <c r="AG206" s="212"/>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180"/>
      <c r="BD206" s="180"/>
      <c r="BE206" s="180"/>
      <c r="BF206" s="180"/>
    </row>
    <row r="207" spans="1:58" ht="16.5">
      <c r="A207" s="5" t="s">
        <v>545</v>
      </c>
      <c r="B207" s="5" t="s">
        <v>279</v>
      </c>
      <c r="C207" s="162" t="s">
        <v>322</v>
      </c>
      <c r="D207" s="194">
        <v>60</v>
      </c>
      <c r="H207" s="162">
        <v>2019</v>
      </c>
      <c r="I207" s="164" t="s">
        <v>313</v>
      </c>
      <c r="J207" s="161" t="s">
        <v>313</v>
      </c>
      <c r="K207" s="161" t="s">
        <v>313</v>
      </c>
      <c r="L207" s="161" t="s">
        <v>313</v>
      </c>
      <c r="AD207" s="212"/>
      <c r="AE207" s="212"/>
      <c r="AF207" s="212"/>
      <c r="AG207" s="212"/>
      <c r="AI207" s="180"/>
      <c r="AJ207" s="180"/>
      <c r="AK207" s="180"/>
      <c r="AL207" s="180"/>
      <c r="AM207" s="180"/>
      <c r="AN207" s="180"/>
      <c r="AO207" s="180"/>
      <c r="AP207" s="180"/>
      <c r="AQ207" s="180"/>
      <c r="AR207" s="180"/>
      <c r="AS207" s="180"/>
      <c r="AT207" s="180"/>
      <c r="AU207" s="180"/>
      <c r="AV207" s="180"/>
      <c r="AW207" s="180"/>
      <c r="AX207" s="180"/>
      <c r="AY207" s="180"/>
      <c r="AZ207" s="180"/>
      <c r="BA207" s="180"/>
      <c r="BB207" s="180"/>
      <c r="BC207" s="180"/>
      <c r="BD207" s="180"/>
      <c r="BE207" s="180"/>
      <c r="BF207" s="180"/>
    </row>
    <row r="208" spans="1:58" ht="16.5">
      <c r="A208" s="193" t="s">
        <v>546</v>
      </c>
      <c r="B208" s="193" t="s">
        <v>279</v>
      </c>
      <c r="C208" s="162" t="s">
        <v>322</v>
      </c>
      <c r="D208" s="194">
        <v>50</v>
      </c>
      <c r="H208" s="162">
        <v>1996</v>
      </c>
      <c r="I208" s="164" t="s">
        <v>313</v>
      </c>
      <c r="J208" s="193" t="s">
        <v>313</v>
      </c>
      <c r="K208" s="161" t="s">
        <v>313</v>
      </c>
      <c r="L208" s="161" t="s">
        <v>313</v>
      </c>
      <c r="M208" s="197">
        <v>566260.332452</v>
      </c>
      <c r="N208" s="223">
        <f>E208/M208</f>
        <v>0</v>
      </c>
      <c r="O208" s="193" t="s">
        <v>408</v>
      </c>
      <c r="P208" s="224" t="s">
        <v>524</v>
      </c>
      <c r="AD208" s="212"/>
      <c r="AE208" s="212"/>
      <c r="AF208" s="212"/>
      <c r="AG208" s="212"/>
      <c r="AI208" s="211"/>
      <c r="AJ208" s="211"/>
      <c r="AK208" s="211"/>
      <c r="AL208" s="211"/>
      <c r="AM208" s="211"/>
      <c r="AN208" s="211"/>
      <c r="AO208" s="211"/>
      <c r="AP208" s="211"/>
      <c r="AQ208" s="211"/>
      <c r="AR208" s="180"/>
      <c r="AS208" s="180"/>
      <c r="AT208" s="180"/>
      <c r="AU208" s="180"/>
      <c r="AV208" s="180"/>
      <c r="AW208" s="180"/>
      <c r="AX208" s="180"/>
      <c r="AY208" s="180"/>
      <c r="AZ208" s="180"/>
      <c r="BA208" s="180"/>
      <c r="BB208" s="180"/>
      <c r="BC208" s="180"/>
      <c r="BD208" s="180"/>
      <c r="BE208" s="180"/>
      <c r="BF208" s="180"/>
    </row>
    <row r="209" spans="1:58" ht="16.5">
      <c r="A209" s="5" t="s">
        <v>547</v>
      </c>
      <c r="B209" s="5" t="s">
        <v>279</v>
      </c>
      <c r="C209" s="162" t="s">
        <v>322</v>
      </c>
      <c r="D209" s="194">
        <v>36</v>
      </c>
      <c r="H209" s="162">
        <v>2020</v>
      </c>
      <c r="I209" s="164" t="s">
        <v>313</v>
      </c>
      <c r="J209" s="161" t="s">
        <v>313</v>
      </c>
      <c r="K209" s="161" t="s">
        <v>313</v>
      </c>
      <c r="L209" s="161" t="s">
        <v>313</v>
      </c>
      <c r="AD209" s="212"/>
      <c r="AE209" s="212"/>
      <c r="AF209" s="212"/>
      <c r="AG209" s="212"/>
      <c r="AI209" s="180"/>
      <c r="AJ209" s="180"/>
      <c r="AK209" s="180"/>
      <c r="AL209" s="180"/>
      <c r="AM209" s="180"/>
      <c r="AN209" s="180"/>
      <c r="AO209" s="180"/>
      <c r="AP209" s="180"/>
      <c r="AQ209" s="180"/>
      <c r="AR209" s="211"/>
      <c r="AS209" s="211"/>
      <c r="AT209" s="211"/>
      <c r="AU209" s="211"/>
      <c r="AV209" s="180"/>
      <c r="AW209" s="180"/>
      <c r="AX209" s="180"/>
      <c r="AY209" s="180"/>
      <c r="AZ209" s="180"/>
      <c r="BA209" s="180"/>
      <c r="BB209" s="180"/>
      <c r="BC209" s="180"/>
      <c r="BD209" s="180"/>
      <c r="BE209" s="180"/>
      <c r="BF209" s="180"/>
    </row>
    <row r="210" spans="1:58" ht="16.5">
      <c r="A210" s="193" t="s">
        <v>548</v>
      </c>
      <c r="B210" s="193" t="s">
        <v>279</v>
      </c>
      <c r="C210" s="162" t="s">
        <v>322</v>
      </c>
      <c r="D210" s="194">
        <v>8</v>
      </c>
      <c r="H210" s="162">
        <v>1996</v>
      </c>
      <c r="I210" s="164" t="s">
        <v>311</v>
      </c>
      <c r="J210" s="193" t="s">
        <v>312</v>
      </c>
      <c r="K210" s="161" t="s">
        <v>312</v>
      </c>
      <c r="L210" s="161" t="s">
        <v>313</v>
      </c>
      <c r="M210" s="197">
        <v>46639.1067</v>
      </c>
      <c r="N210" s="223">
        <f aca="true" t="shared" si="6" ref="N210:N211">E210/M210</f>
        <v>0</v>
      </c>
      <c r="O210" s="193" t="s">
        <v>410</v>
      </c>
      <c r="P210" s="224" t="s">
        <v>502</v>
      </c>
      <c r="AD210" s="227"/>
      <c r="AE210" s="227"/>
      <c r="AF210" s="227"/>
      <c r="AG210" s="227"/>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c r="BD210" s="180"/>
      <c r="BE210" s="180"/>
      <c r="BF210" s="180"/>
    </row>
    <row r="211" spans="1:58" ht="16.5">
      <c r="A211" s="193" t="s">
        <v>549</v>
      </c>
      <c r="B211" s="193" t="s">
        <v>279</v>
      </c>
      <c r="C211" s="162" t="s">
        <v>322</v>
      </c>
      <c r="D211" s="194">
        <v>16</v>
      </c>
      <c r="H211" s="162">
        <v>1997</v>
      </c>
      <c r="I211" s="164" t="s">
        <v>313</v>
      </c>
      <c r="J211" s="193" t="s">
        <v>313</v>
      </c>
      <c r="K211" s="161" t="s">
        <v>313</v>
      </c>
      <c r="L211" s="161" t="s">
        <v>313</v>
      </c>
      <c r="M211" s="197">
        <v>129610.387065</v>
      </c>
      <c r="N211" s="223">
        <f t="shared" si="6"/>
        <v>0</v>
      </c>
      <c r="O211" s="193" t="s">
        <v>433</v>
      </c>
      <c r="P211" s="224" t="s">
        <v>497</v>
      </c>
      <c r="AD211" s="212"/>
      <c r="AE211" s="212"/>
      <c r="AF211" s="212"/>
      <c r="AG211" s="212"/>
      <c r="AI211" s="180"/>
      <c r="AJ211" s="180"/>
      <c r="AK211" s="180"/>
      <c r="AL211" s="180"/>
      <c r="AM211" s="180"/>
      <c r="AN211" s="180"/>
      <c r="AO211" s="180"/>
      <c r="AP211" s="180"/>
      <c r="AQ211" s="180"/>
      <c r="AR211" s="180"/>
      <c r="AS211" s="180"/>
      <c r="AT211" s="180"/>
      <c r="AU211" s="180"/>
      <c r="AV211" s="211"/>
      <c r="AW211" s="211"/>
      <c r="AX211" s="211"/>
      <c r="AY211" s="211"/>
      <c r="AZ211" s="211"/>
      <c r="BA211" s="211"/>
      <c r="BB211" s="211"/>
      <c r="BC211" s="180"/>
      <c r="BD211" s="180"/>
      <c r="BE211" s="180"/>
      <c r="BF211" s="180"/>
    </row>
    <row r="212" spans="1:58" ht="16.5">
      <c r="A212" s="5" t="s">
        <v>550</v>
      </c>
      <c r="B212" s="5" t="s">
        <v>279</v>
      </c>
      <c r="C212" s="162"/>
      <c r="D212" s="194">
        <v>16</v>
      </c>
      <c r="H212" s="162">
        <v>2015</v>
      </c>
      <c r="I212" s="164" t="s">
        <v>311</v>
      </c>
      <c r="J212" s="161" t="s">
        <v>312</v>
      </c>
      <c r="K212" s="161" t="s">
        <v>312</v>
      </c>
      <c r="L212" s="161" t="s">
        <v>313</v>
      </c>
      <c r="M212" s="197">
        <v>46867</v>
      </c>
      <c r="N212" s="223"/>
      <c r="O212" s="5" t="s">
        <v>504</v>
      </c>
      <c r="P212" s="224" t="s">
        <v>497</v>
      </c>
      <c r="AD212" s="212"/>
      <c r="AE212" s="212"/>
      <c r="AF212" s="212"/>
      <c r="AG212" s="212"/>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row>
    <row r="213" spans="1:58" ht="16.5">
      <c r="A213" s="193" t="s">
        <v>551</v>
      </c>
      <c r="B213" s="193" t="s">
        <v>279</v>
      </c>
      <c r="C213" s="162" t="s">
        <v>322</v>
      </c>
      <c r="D213" s="194">
        <v>80</v>
      </c>
      <c r="H213" s="162">
        <v>2002</v>
      </c>
      <c r="I213" s="164" t="s">
        <v>313</v>
      </c>
      <c r="J213" s="193" t="s">
        <v>313</v>
      </c>
      <c r="K213" s="161" t="s">
        <v>313</v>
      </c>
      <c r="L213" s="161" t="s">
        <v>313</v>
      </c>
      <c r="M213" s="197">
        <v>49206.031568</v>
      </c>
      <c r="N213" s="223">
        <f aca="true" t="shared" si="7" ref="N213:N221">E213/M213</f>
        <v>0</v>
      </c>
      <c r="O213" s="193" t="s">
        <v>399</v>
      </c>
      <c r="P213" s="224" t="s">
        <v>524</v>
      </c>
      <c r="AD213" s="212"/>
      <c r="AE213" s="212"/>
      <c r="AF213" s="212"/>
      <c r="AG213" s="212"/>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row>
    <row r="214" spans="1:58" ht="16.5">
      <c r="A214" s="193" t="s">
        <v>552</v>
      </c>
      <c r="B214" s="193" t="s">
        <v>279</v>
      </c>
      <c r="C214" s="162" t="s">
        <v>322</v>
      </c>
      <c r="D214" s="194">
        <v>120</v>
      </c>
      <c r="H214" s="162">
        <v>1998</v>
      </c>
      <c r="I214" s="164" t="s">
        <v>313</v>
      </c>
      <c r="J214" s="193" t="s">
        <v>313</v>
      </c>
      <c r="K214" s="161" t="s">
        <v>313</v>
      </c>
      <c r="L214" s="161" t="s">
        <v>313</v>
      </c>
      <c r="M214" s="197">
        <v>412185.79605</v>
      </c>
      <c r="N214" s="223">
        <f t="shared" si="7"/>
        <v>0</v>
      </c>
      <c r="O214" s="193" t="s">
        <v>399</v>
      </c>
      <c r="P214" s="224" t="s">
        <v>524</v>
      </c>
      <c r="AD214" s="212"/>
      <c r="AE214" s="212"/>
      <c r="AF214" s="212"/>
      <c r="AG214" s="212"/>
      <c r="AI214" s="211"/>
      <c r="AJ214" s="211"/>
      <c r="AK214" s="211"/>
      <c r="AL214" s="211"/>
      <c r="AM214" s="211"/>
      <c r="AN214" s="211"/>
      <c r="AO214" s="211"/>
      <c r="AP214" s="211"/>
      <c r="AQ214" s="211"/>
      <c r="AR214" s="180"/>
      <c r="AS214" s="180"/>
      <c r="AT214" s="180"/>
      <c r="AU214" s="180"/>
      <c r="AV214" s="180"/>
      <c r="AW214" s="180"/>
      <c r="AX214" s="180"/>
      <c r="AY214" s="180"/>
      <c r="AZ214" s="180"/>
      <c r="BA214" s="180"/>
      <c r="BB214" s="180"/>
      <c r="BC214" s="180"/>
      <c r="BD214" s="180"/>
      <c r="BE214" s="180"/>
      <c r="BF214" s="180"/>
    </row>
    <row r="215" spans="1:58" ht="16.5">
      <c r="A215" s="193" t="s">
        <v>553</v>
      </c>
      <c r="B215" s="193" t="s">
        <v>279</v>
      </c>
      <c r="C215" s="162" t="s">
        <v>320</v>
      </c>
      <c r="D215" s="194">
        <v>24</v>
      </c>
      <c r="H215" s="162">
        <v>2001</v>
      </c>
      <c r="I215" s="228" t="s">
        <v>312</v>
      </c>
      <c r="J215" s="193" t="s">
        <v>312</v>
      </c>
      <c r="K215" s="161" t="s">
        <v>312</v>
      </c>
      <c r="L215" s="161" t="s">
        <v>313</v>
      </c>
      <c r="M215" s="197">
        <v>2958.657548</v>
      </c>
      <c r="N215" s="223">
        <f t="shared" si="7"/>
        <v>0</v>
      </c>
      <c r="O215" s="193" t="s">
        <v>554</v>
      </c>
      <c r="P215" s="224" t="s">
        <v>505</v>
      </c>
      <c r="AD215" s="212"/>
      <c r="AE215" s="212"/>
      <c r="AF215" s="212"/>
      <c r="AG215" s="212"/>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c r="BD215" s="180"/>
      <c r="BE215" s="180"/>
      <c r="BF215" s="180"/>
    </row>
    <row r="216" spans="1:58" ht="16.5">
      <c r="A216" s="193" t="s">
        <v>555</v>
      </c>
      <c r="B216" s="193" t="s">
        <v>279</v>
      </c>
      <c r="C216" s="162" t="s">
        <v>322</v>
      </c>
      <c r="D216" s="194">
        <v>56</v>
      </c>
      <c r="H216" s="162">
        <v>2001</v>
      </c>
      <c r="I216" s="164" t="s">
        <v>313</v>
      </c>
      <c r="J216" s="193" t="s">
        <v>313</v>
      </c>
      <c r="K216" s="161" t="s">
        <v>313</v>
      </c>
      <c r="L216" s="161" t="s">
        <v>313</v>
      </c>
      <c r="M216" s="197">
        <v>106422.195929</v>
      </c>
      <c r="N216" s="223">
        <f t="shared" si="7"/>
        <v>0</v>
      </c>
      <c r="O216" s="193" t="s">
        <v>556</v>
      </c>
      <c r="P216" s="224" t="s">
        <v>524</v>
      </c>
      <c r="AD216" s="212"/>
      <c r="AE216" s="212"/>
      <c r="AF216" s="212"/>
      <c r="AG216" s="212"/>
      <c r="AI216" s="180"/>
      <c r="AJ216" s="180"/>
      <c r="AK216" s="180"/>
      <c r="AL216" s="180"/>
      <c r="AM216" s="180"/>
      <c r="AN216" s="180"/>
      <c r="AO216" s="180"/>
      <c r="AP216" s="180"/>
      <c r="AQ216" s="180"/>
      <c r="AR216" s="180"/>
      <c r="AS216" s="180"/>
      <c r="AT216" s="180"/>
      <c r="AU216" s="180"/>
      <c r="AV216" s="180"/>
      <c r="AW216" s="180"/>
      <c r="AX216" s="180"/>
      <c r="AY216" s="180"/>
      <c r="AZ216" s="180"/>
      <c r="BA216" s="180"/>
      <c r="BB216" s="180"/>
      <c r="BC216" s="180"/>
      <c r="BD216" s="180"/>
      <c r="BE216" s="180"/>
      <c r="BF216" s="180"/>
    </row>
    <row r="217" spans="1:58" ht="16.5">
      <c r="A217" s="193" t="s">
        <v>557</v>
      </c>
      <c r="B217" s="193" t="s">
        <v>279</v>
      </c>
      <c r="C217" s="162" t="s">
        <v>322</v>
      </c>
      <c r="D217" s="194">
        <v>60</v>
      </c>
      <c r="H217" s="162">
        <v>1999</v>
      </c>
      <c r="I217" s="164" t="s">
        <v>313</v>
      </c>
      <c r="J217" s="193" t="s">
        <v>313</v>
      </c>
      <c r="K217" s="161" t="s">
        <v>313</v>
      </c>
      <c r="L217" s="161" t="s">
        <v>313</v>
      </c>
      <c r="M217" s="197">
        <v>594870.660294</v>
      </c>
      <c r="N217" s="223">
        <f t="shared" si="7"/>
        <v>0</v>
      </c>
      <c r="O217" s="193" t="s">
        <v>408</v>
      </c>
      <c r="P217" s="224" t="s">
        <v>524</v>
      </c>
      <c r="AD217" s="212"/>
      <c r="AE217" s="212"/>
      <c r="AF217" s="212"/>
      <c r="AG217" s="212"/>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c r="BD217" s="180"/>
      <c r="BE217" s="180"/>
      <c r="BF217" s="180"/>
    </row>
    <row r="218" spans="1:58" ht="16.5">
      <c r="A218" s="193" t="s">
        <v>558</v>
      </c>
      <c r="B218" s="193" t="s">
        <v>279</v>
      </c>
      <c r="C218" s="162" t="s">
        <v>322</v>
      </c>
      <c r="D218" s="194">
        <v>52</v>
      </c>
      <c r="H218" s="162">
        <v>1999</v>
      </c>
      <c r="I218" s="164" t="s">
        <v>313</v>
      </c>
      <c r="J218" s="193" t="s">
        <v>313</v>
      </c>
      <c r="K218" s="161" t="s">
        <v>313</v>
      </c>
      <c r="L218" s="161" t="s">
        <v>313</v>
      </c>
      <c r="M218" s="197">
        <v>282244.807026</v>
      </c>
      <c r="N218" s="223">
        <f t="shared" si="7"/>
        <v>0</v>
      </c>
      <c r="O218" s="193" t="s">
        <v>408</v>
      </c>
      <c r="P218" s="224" t="s">
        <v>524</v>
      </c>
      <c r="AD218" s="212"/>
      <c r="AE218" s="212"/>
      <c r="AF218" s="212"/>
      <c r="AG218" s="212"/>
      <c r="AI218" s="180"/>
      <c r="AJ218" s="180"/>
      <c r="AK218" s="180"/>
      <c r="AL218" s="180"/>
      <c r="AM218" s="180"/>
      <c r="AN218" s="180"/>
      <c r="AO218" s="180"/>
      <c r="AP218" s="180"/>
      <c r="AQ218" s="180"/>
      <c r="AR218" s="180"/>
      <c r="AS218" s="180"/>
      <c r="AT218" s="180"/>
      <c r="AU218" s="180"/>
      <c r="AV218" s="180"/>
      <c r="AW218" s="180"/>
      <c r="AX218" s="180"/>
      <c r="AY218" s="180"/>
      <c r="AZ218" s="180"/>
      <c r="BA218" s="180"/>
      <c r="BB218" s="180"/>
      <c r="BC218" s="180"/>
      <c r="BD218" s="180"/>
      <c r="BE218" s="180"/>
      <c r="BF218" s="180"/>
    </row>
    <row r="219" spans="1:58" ht="16.5">
      <c r="A219" s="193" t="s">
        <v>559</v>
      </c>
      <c r="B219" s="193" t="s">
        <v>279</v>
      </c>
      <c r="C219" s="162" t="s">
        <v>322</v>
      </c>
      <c r="D219" s="194">
        <v>70</v>
      </c>
      <c r="H219" s="162">
        <v>1998</v>
      </c>
      <c r="I219" s="164" t="s">
        <v>313</v>
      </c>
      <c r="J219" s="193" t="s">
        <v>313</v>
      </c>
      <c r="K219" s="161" t="s">
        <v>313</v>
      </c>
      <c r="L219" s="161" t="s">
        <v>313</v>
      </c>
      <c r="M219" s="197">
        <v>465585.9795</v>
      </c>
      <c r="N219" s="223">
        <f t="shared" si="7"/>
        <v>0</v>
      </c>
      <c r="O219" s="193" t="s">
        <v>408</v>
      </c>
      <c r="P219" s="224" t="s">
        <v>524</v>
      </c>
      <c r="AD219" s="212"/>
      <c r="AE219" s="212"/>
      <c r="AF219" s="212"/>
      <c r="AG219" s="212"/>
      <c r="AI219" s="180"/>
      <c r="AJ219" s="180"/>
      <c r="AK219" s="180"/>
      <c r="AL219" s="180"/>
      <c r="AM219" s="180"/>
      <c r="AN219" s="180"/>
      <c r="AO219" s="180"/>
      <c r="AP219" s="180"/>
      <c r="AQ219" s="180"/>
      <c r="AR219" s="180"/>
      <c r="AS219" s="180"/>
      <c r="AT219" s="180"/>
      <c r="AU219" s="180"/>
      <c r="AV219" s="180"/>
      <c r="AW219" s="180"/>
      <c r="AX219" s="180"/>
      <c r="AY219" s="180"/>
      <c r="AZ219" s="180"/>
      <c r="BA219" s="180"/>
      <c r="BB219" s="180"/>
      <c r="BC219" s="180"/>
      <c r="BD219" s="180"/>
      <c r="BE219" s="180"/>
      <c r="BF219" s="180"/>
    </row>
    <row r="220" spans="1:58" ht="16.5">
      <c r="A220" s="193" t="s">
        <v>560</v>
      </c>
      <c r="B220" s="193" t="s">
        <v>279</v>
      </c>
      <c r="C220" s="162" t="s">
        <v>322</v>
      </c>
      <c r="D220" s="194">
        <v>40</v>
      </c>
      <c r="H220" s="162">
        <v>1998</v>
      </c>
      <c r="I220" s="164" t="s">
        <v>313</v>
      </c>
      <c r="J220" s="193" t="s">
        <v>313</v>
      </c>
      <c r="K220" s="161" t="s">
        <v>313</v>
      </c>
      <c r="L220" s="161" t="s">
        <v>313</v>
      </c>
      <c r="M220" s="197">
        <v>291025.136847</v>
      </c>
      <c r="N220" s="223">
        <f t="shared" si="7"/>
        <v>0</v>
      </c>
      <c r="O220" s="193" t="s">
        <v>408</v>
      </c>
      <c r="P220" s="224" t="s">
        <v>524</v>
      </c>
      <c r="AD220" s="212"/>
      <c r="AE220" s="212"/>
      <c r="AF220" s="212"/>
      <c r="AG220" s="212"/>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c r="BD220" s="180"/>
      <c r="BE220" s="180"/>
      <c r="BF220" s="180"/>
    </row>
    <row r="221" spans="1:58" ht="16.5">
      <c r="A221" s="193" t="s">
        <v>561</v>
      </c>
      <c r="B221" s="193" t="s">
        <v>279</v>
      </c>
      <c r="C221" s="162" t="s">
        <v>322</v>
      </c>
      <c r="D221" s="194">
        <v>4</v>
      </c>
      <c r="H221" s="162">
        <v>1999</v>
      </c>
      <c r="I221" s="164" t="s">
        <v>313</v>
      </c>
      <c r="J221" s="193" t="s">
        <v>313</v>
      </c>
      <c r="K221" s="161" t="s">
        <v>313</v>
      </c>
      <c r="L221" s="161" t="s">
        <v>313</v>
      </c>
      <c r="M221" s="197">
        <v>174436.782</v>
      </c>
      <c r="N221" s="223">
        <f t="shared" si="7"/>
        <v>0</v>
      </c>
      <c r="O221" s="193" t="s">
        <v>562</v>
      </c>
      <c r="P221" s="224" t="s">
        <v>515</v>
      </c>
      <c r="AD221" s="212"/>
      <c r="AE221" s="212"/>
      <c r="AF221" s="212"/>
      <c r="AG221" s="212"/>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c r="BD221" s="180"/>
      <c r="BE221" s="180"/>
      <c r="BF221" s="180"/>
    </row>
    <row r="222" spans="1:58" ht="16.5">
      <c r="A222" s="5" t="s">
        <v>563</v>
      </c>
      <c r="B222" s="5" t="s">
        <v>279</v>
      </c>
      <c r="C222" s="162" t="s">
        <v>322</v>
      </c>
      <c r="D222" s="194">
        <v>20</v>
      </c>
      <c r="H222" s="162">
        <v>2013</v>
      </c>
      <c r="I222" s="164" t="s">
        <v>313</v>
      </c>
      <c r="J222" s="161" t="s">
        <v>313</v>
      </c>
      <c r="K222" s="161" t="s">
        <v>313</v>
      </c>
      <c r="L222" s="161" t="s">
        <v>313</v>
      </c>
      <c r="M222" s="197"/>
      <c r="N222" s="223"/>
      <c r="O222" s="5" t="s">
        <v>408</v>
      </c>
      <c r="P222" s="224" t="s">
        <v>524</v>
      </c>
      <c r="AD222" s="5"/>
      <c r="AE222" s="5"/>
      <c r="AF222" s="5"/>
      <c r="AG222" s="5"/>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row>
    <row r="223" spans="1:58" ht="16.5">
      <c r="A223" s="193" t="s">
        <v>564</v>
      </c>
      <c r="B223" s="193" t="s">
        <v>279</v>
      </c>
      <c r="C223" s="162" t="s">
        <v>322</v>
      </c>
      <c r="D223" s="194">
        <v>28</v>
      </c>
      <c r="H223" s="162">
        <v>2001</v>
      </c>
      <c r="I223" s="164" t="s">
        <v>313</v>
      </c>
      <c r="J223" s="193" t="s">
        <v>313</v>
      </c>
      <c r="K223" s="161" t="s">
        <v>313</v>
      </c>
      <c r="L223" s="161" t="s">
        <v>313</v>
      </c>
      <c r="M223" s="197">
        <v>34196.768059</v>
      </c>
      <c r="N223" s="223">
        <f aca="true" t="shared" si="8" ref="N223:N224">E223/M223</f>
        <v>0</v>
      </c>
      <c r="O223" s="193" t="s">
        <v>343</v>
      </c>
      <c r="P223" s="224" t="s">
        <v>497</v>
      </c>
      <c r="AD223" s="5"/>
      <c r="AE223" s="5"/>
      <c r="AF223" s="5"/>
      <c r="AG223" s="5"/>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row>
    <row r="224" spans="1:58" ht="16.5">
      <c r="A224" s="193" t="s">
        <v>565</v>
      </c>
      <c r="B224" s="193" t="s">
        <v>279</v>
      </c>
      <c r="C224" s="162" t="s">
        <v>322</v>
      </c>
      <c r="D224" s="194">
        <v>20</v>
      </c>
      <c r="H224" s="162">
        <v>2002</v>
      </c>
      <c r="I224" s="164" t="s">
        <v>313</v>
      </c>
      <c r="J224" s="193" t="s">
        <v>313</v>
      </c>
      <c r="K224" s="161" t="s">
        <v>313</v>
      </c>
      <c r="L224" s="161" t="s">
        <v>313</v>
      </c>
      <c r="M224" s="197">
        <v>183696.14395</v>
      </c>
      <c r="N224" s="223">
        <f t="shared" si="8"/>
        <v>0</v>
      </c>
      <c r="O224" s="193" t="s">
        <v>403</v>
      </c>
      <c r="P224" s="224" t="s">
        <v>543</v>
      </c>
      <c r="AD224" s="5"/>
      <c r="AE224" s="5"/>
      <c r="AF224" s="5"/>
      <c r="AG224" s="5"/>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row>
    <row r="225" spans="1:58" ht="16.5">
      <c r="A225" s="5" t="s">
        <v>566</v>
      </c>
      <c r="B225" s="5" t="s">
        <v>279</v>
      </c>
      <c r="C225" s="162" t="s">
        <v>322</v>
      </c>
      <c r="D225" s="194">
        <v>54</v>
      </c>
      <c r="H225" s="162">
        <v>2012</v>
      </c>
      <c r="I225" s="164" t="s">
        <v>311</v>
      </c>
      <c r="J225" s="161" t="s">
        <v>312</v>
      </c>
      <c r="K225" s="161" t="s">
        <v>312</v>
      </c>
      <c r="L225" s="161" t="s">
        <v>312</v>
      </c>
      <c r="M225" s="197">
        <v>40371</v>
      </c>
      <c r="N225" s="223"/>
      <c r="O225" s="5" t="s">
        <v>567</v>
      </c>
      <c r="P225" s="224" t="s">
        <v>515</v>
      </c>
      <c r="AD225" s="5"/>
      <c r="AE225" s="5"/>
      <c r="AF225" s="5"/>
      <c r="AG225" s="5"/>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row>
    <row r="226" spans="1:58" ht="16.5">
      <c r="A226" s="5" t="s">
        <v>568</v>
      </c>
      <c r="B226" s="5" t="s">
        <v>279</v>
      </c>
      <c r="C226" s="162" t="s">
        <v>322</v>
      </c>
      <c r="D226" s="194">
        <v>25</v>
      </c>
      <c r="H226" s="162">
        <v>2019</v>
      </c>
      <c r="I226" s="164" t="s">
        <v>313</v>
      </c>
      <c r="J226" s="161" t="s">
        <v>313</v>
      </c>
      <c r="K226" s="161" t="s">
        <v>313</v>
      </c>
      <c r="L226" s="161" t="s">
        <v>313</v>
      </c>
      <c r="AD226" s="212"/>
      <c r="AE226" s="212"/>
      <c r="AF226" s="212"/>
      <c r="AG226" s="212"/>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row>
    <row r="227" spans="1:58" ht="16.5">
      <c r="A227" s="5" t="s">
        <v>569</v>
      </c>
      <c r="B227" s="5" t="s">
        <v>279</v>
      </c>
      <c r="C227" s="162" t="s">
        <v>316</v>
      </c>
      <c r="D227" s="194">
        <v>1</v>
      </c>
      <c r="H227" s="162">
        <v>2017</v>
      </c>
      <c r="I227" s="164" t="s">
        <v>313</v>
      </c>
      <c r="J227" s="161" t="s">
        <v>313</v>
      </c>
      <c r="K227" s="161" t="s">
        <v>313</v>
      </c>
      <c r="L227" s="161" t="s">
        <v>313</v>
      </c>
      <c r="M227" s="197">
        <v>31890</v>
      </c>
      <c r="N227" s="223"/>
      <c r="O227" s="5" t="s">
        <v>450</v>
      </c>
      <c r="P227" s="224" t="s">
        <v>532</v>
      </c>
      <c r="AD227" s="212"/>
      <c r="AE227" s="212"/>
      <c r="AF227" s="212"/>
      <c r="AG227" s="212"/>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c r="BD227" s="180"/>
      <c r="BE227" s="180"/>
      <c r="BF227" s="180"/>
    </row>
    <row r="228" spans="1:58" ht="16.5">
      <c r="A228" s="193" t="s">
        <v>570</v>
      </c>
      <c r="B228" s="193" t="s">
        <v>279</v>
      </c>
      <c r="C228" s="162" t="s">
        <v>322</v>
      </c>
      <c r="D228" s="194">
        <v>4</v>
      </c>
      <c r="H228" s="162">
        <v>2001</v>
      </c>
      <c r="I228" s="164" t="s">
        <v>313</v>
      </c>
      <c r="J228" s="193" t="s">
        <v>313</v>
      </c>
      <c r="K228" s="161" t="s">
        <v>313</v>
      </c>
      <c r="L228" s="161" t="s">
        <v>313</v>
      </c>
      <c r="M228" s="197">
        <v>71540.949615</v>
      </c>
      <c r="N228" s="223">
        <f aca="true" t="shared" si="9" ref="N228:N229">E228/M228</f>
        <v>0</v>
      </c>
      <c r="O228" s="193" t="s">
        <v>571</v>
      </c>
      <c r="P228" s="224" t="s">
        <v>572</v>
      </c>
      <c r="AD228" s="212"/>
      <c r="AE228" s="212"/>
      <c r="AF228" s="212"/>
      <c r="AG228" s="212"/>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row>
    <row r="229" spans="1:58" ht="16.5">
      <c r="A229" s="193" t="s">
        <v>573</v>
      </c>
      <c r="B229" s="193" t="s">
        <v>279</v>
      </c>
      <c r="C229" s="162" t="s">
        <v>322</v>
      </c>
      <c r="D229" s="229"/>
      <c r="H229" s="162">
        <v>2003</v>
      </c>
      <c r="I229" s="164" t="s">
        <v>313</v>
      </c>
      <c r="J229" s="193" t="s">
        <v>313</v>
      </c>
      <c r="K229" s="161" t="s">
        <v>313</v>
      </c>
      <c r="L229" s="161" t="s">
        <v>313</v>
      </c>
      <c r="M229" s="197">
        <v>519846.0372779999</v>
      </c>
      <c r="N229" s="223">
        <f t="shared" si="9"/>
        <v>0</v>
      </c>
      <c r="O229" s="193" t="s">
        <v>496</v>
      </c>
      <c r="P229" s="224" t="s">
        <v>497</v>
      </c>
      <c r="AD229" s="212"/>
      <c r="AE229" s="212"/>
      <c r="AF229" s="212"/>
      <c r="AG229" s="212"/>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row>
    <row r="230" spans="1:58" ht="16.5">
      <c r="A230" s="5" t="s">
        <v>574</v>
      </c>
      <c r="B230" s="5" t="s">
        <v>279</v>
      </c>
      <c r="C230" s="162" t="s">
        <v>322</v>
      </c>
      <c r="D230" s="194">
        <v>10</v>
      </c>
      <c r="H230" s="162">
        <v>2018</v>
      </c>
      <c r="I230" s="164" t="s">
        <v>313</v>
      </c>
      <c r="J230" s="161" t="s">
        <v>313</v>
      </c>
      <c r="K230" s="161" t="s">
        <v>313</v>
      </c>
      <c r="L230" s="161" t="s">
        <v>313</v>
      </c>
      <c r="N230" s="226"/>
      <c r="O230" s="5" t="s">
        <v>436</v>
      </c>
      <c r="P230" s="224" t="s">
        <v>497</v>
      </c>
      <c r="AD230" s="212"/>
      <c r="AE230" s="212"/>
      <c r="AF230" s="212"/>
      <c r="AG230" s="212"/>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211"/>
      <c r="BD230" s="211"/>
      <c r="BE230" s="211"/>
      <c r="BF230" s="211"/>
    </row>
    <row r="231" spans="1:58" ht="16.5">
      <c r="A231" s="193" t="s">
        <v>575</v>
      </c>
      <c r="B231" s="5" t="s">
        <v>279</v>
      </c>
      <c r="C231" s="162" t="s">
        <v>322</v>
      </c>
      <c r="D231" s="194">
        <v>12</v>
      </c>
      <c r="H231" s="162">
        <v>2018</v>
      </c>
      <c r="I231" s="164" t="s">
        <v>313</v>
      </c>
      <c r="J231" s="161" t="s">
        <v>313</v>
      </c>
      <c r="K231" s="161" t="s">
        <v>313</v>
      </c>
      <c r="L231" s="161" t="s">
        <v>313</v>
      </c>
      <c r="N231" s="226"/>
      <c r="O231" s="5" t="s">
        <v>499</v>
      </c>
      <c r="P231" s="224" t="s">
        <v>497</v>
      </c>
      <c r="AD231" s="212"/>
      <c r="AE231" s="212"/>
      <c r="AF231" s="212"/>
      <c r="AG231" s="212"/>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row>
    <row r="232" spans="1:58" ht="16.5">
      <c r="A232" s="193" t="s">
        <v>576</v>
      </c>
      <c r="B232" s="193" t="s">
        <v>279</v>
      </c>
      <c r="C232" s="162" t="s">
        <v>322</v>
      </c>
      <c r="D232" s="194">
        <v>50</v>
      </c>
      <c r="H232" s="162">
        <v>2003</v>
      </c>
      <c r="I232" s="164" t="s">
        <v>313</v>
      </c>
      <c r="J232" s="193" t="s">
        <v>313</v>
      </c>
      <c r="K232" s="161" t="s">
        <v>312</v>
      </c>
      <c r="L232" s="161" t="s">
        <v>313</v>
      </c>
      <c r="M232" s="197">
        <v>13060.157052</v>
      </c>
      <c r="N232" s="223">
        <f aca="true" t="shared" si="10" ref="N232:N238">E232/M232</f>
        <v>0</v>
      </c>
      <c r="O232" s="193" t="s">
        <v>345</v>
      </c>
      <c r="P232" s="224" t="s">
        <v>505</v>
      </c>
      <c r="AD232" s="212"/>
      <c r="AE232" s="212"/>
      <c r="AF232" s="212"/>
      <c r="AG232" s="212"/>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c r="BD232" s="180"/>
      <c r="BE232" s="180"/>
      <c r="BF232" s="180"/>
    </row>
    <row r="233" spans="1:58" ht="16.5">
      <c r="A233" s="193" t="s">
        <v>577</v>
      </c>
      <c r="B233" s="193" t="s">
        <v>279</v>
      </c>
      <c r="C233" s="162" t="s">
        <v>322</v>
      </c>
      <c r="D233" s="194">
        <v>10</v>
      </c>
      <c r="H233" s="162">
        <v>2002</v>
      </c>
      <c r="I233" s="164" t="s">
        <v>313</v>
      </c>
      <c r="J233" s="193" t="s">
        <v>313</v>
      </c>
      <c r="K233" s="161" t="s">
        <v>312</v>
      </c>
      <c r="L233" s="161" t="s">
        <v>313</v>
      </c>
      <c r="M233" s="197">
        <v>25779.71605</v>
      </c>
      <c r="N233" s="223">
        <f t="shared" si="10"/>
        <v>0</v>
      </c>
      <c r="O233" s="193" t="s">
        <v>345</v>
      </c>
      <c r="P233" s="224" t="s">
        <v>505</v>
      </c>
      <c r="AD233" s="212"/>
      <c r="AE233" s="212"/>
      <c r="AF233" s="212"/>
      <c r="AG233" s="212"/>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211"/>
      <c r="BD233" s="211"/>
      <c r="BE233" s="211"/>
      <c r="BF233" s="211"/>
    </row>
    <row r="234" spans="1:58" ht="16.5">
      <c r="A234" s="193" t="s">
        <v>578</v>
      </c>
      <c r="B234" s="193" t="s">
        <v>279</v>
      </c>
      <c r="C234" s="162" t="s">
        <v>322</v>
      </c>
      <c r="D234" s="194">
        <v>30</v>
      </c>
      <c r="H234" s="162">
        <v>1998</v>
      </c>
      <c r="I234" s="164" t="s">
        <v>313</v>
      </c>
      <c r="J234" s="193" t="s">
        <v>313</v>
      </c>
      <c r="K234" s="161" t="s">
        <v>313</v>
      </c>
      <c r="L234" s="161" t="s">
        <v>313</v>
      </c>
      <c r="M234" s="197">
        <v>103487.997754</v>
      </c>
      <c r="N234" s="223">
        <f t="shared" si="10"/>
        <v>0</v>
      </c>
      <c r="O234" s="193" t="s">
        <v>556</v>
      </c>
      <c r="P234" s="224" t="s">
        <v>524</v>
      </c>
      <c r="AD234" s="212"/>
      <c r="AE234" s="212"/>
      <c r="AF234" s="212"/>
      <c r="AG234" s="212"/>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211"/>
      <c r="BD234" s="211"/>
      <c r="BE234" s="211"/>
      <c r="BF234" s="211"/>
    </row>
    <row r="235" spans="1:58" ht="16.5">
      <c r="A235" s="193" t="s">
        <v>579</v>
      </c>
      <c r="B235" s="193" t="s">
        <v>279</v>
      </c>
      <c r="C235" s="162" t="s">
        <v>322</v>
      </c>
      <c r="D235" s="194">
        <v>17</v>
      </c>
      <c r="H235" s="162">
        <v>1999</v>
      </c>
      <c r="I235" s="164" t="s">
        <v>313</v>
      </c>
      <c r="J235" s="193" t="s">
        <v>313</v>
      </c>
      <c r="K235" s="161" t="s">
        <v>313</v>
      </c>
      <c r="L235" s="161" t="s">
        <v>313</v>
      </c>
      <c r="M235" s="197">
        <v>60024.44375</v>
      </c>
      <c r="N235" s="223">
        <f t="shared" si="10"/>
        <v>0</v>
      </c>
      <c r="O235" s="193" t="s">
        <v>580</v>
      </c>
      <c r="P235" s="224" t="s">
        <v>497</v>
      </c>
      <c r="AD235" s="212"/>
      <c r="AE235" s="212"/>
      <c r="AF235" s="212"/>
      <c r="AG235" s="212"/>
      <c r="AI235" s="180"/>
      <c r="AJ235" s="180"/>
      <c r="AK235" s="180"/>
      <c r="AL235" s="180"/>
      <c r="AM235" s="180"/>
      <c r="AN235" s="180"/>
      <c r="AO235" s="180"/>
      <c r="AP235" s="180"/>
      <c r="AQ235" s="180"/>
      <c r="AR235" s="211"/>
      <c r="AS235" s="211"/>
      <c r="AT235" s="211"/>
      <c r="AU235" s="211"/>
      <c r="AV235" s="180"/>
      <c r="AW235" s="180"/>
      <c r="AX235" s="180"/>
      <c r="AY235" s="180"/>
      <c r="AZ235" s="180"/>
      <c r="BA235" s="180"/>
      <c r="BB235" s="180"/>
      <c r="BC235" s="180"/>
      <c r="BD235" s="180"/>
      <c r="BE235" s="180"/>
      <c r="BF235" s="180"/>
    </row>
    <row r="236" spans="1:58" ht="16.5">
      <c r="A236" s="193" t="s">
        <v>581</v>
      </c>
      <c r="B236" s="193" t="s">
        <v>279</v>
      </c>
      <c r="C236" s="162" t="s">
        <v>316</v>
      </c>
      <c r="D236" s="194">
        <v>8</v>
      </c>
      <c r="H236" s="162">
        <v>2002</v>
      </c>
      <c r="I236" s="164" t="s">
        <v>313</v>
      </c>
      <c r="J236" s="193" t="s">
        <v>313</v>
      </c>
      <c r="K236" s="161" t="s">
        <v>313</v>
      </c>
      <c r="L236" s="161" t="s">
        <v>313</v>
      </c>
      <c r="M236" s="197">
        <v>137977.999769</v>
      </c>
      <c r="N236" s="223">
        <f t="shared" si="10"/>
        <v>0</v>
      </c>
      <c r="O236" s="193" t="s">
        <v>582</v>
      </c>
      <c r="P236" s="224" t="s">
        <v>515</v>
      </c>
      <c r="AD236" s="212"/>
      <c r="AE236" s="212"/>
      <c r="AF236" s="212"/>
      <c r="AG236" s="212"/>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row>
    <row r="237" spans="1:58" ht="16.5">
      <c r="A237" s="193" t="s">
        <v>583</v>
      </c>
      <c r="B237" s="193" t="s">
        <v>279</v>
      </c>
      <c r="C237" s="162" t="s">
        <v>322</v>
      </c>
      <c r="D237" s="194">
        <v>52</v>
      </c>
      <c r="H237" s="162">
        <v>1997</v>
      </c>
      <c r="I237" s="164" t="s">
        <v>311</v>
      </c>
      <c r="J237" s="193" t="s">
        <v>312</v>
      </c>
      <c r="K237" s="161" t="s">
        <v>312</v>
      </c>
      <c r="L237" s="161" t="s">
        <v>313</v>
      </c>
      <c r="M237" s="197">
        <v>46979.9612</v>
      </c>
      <c r="N237" s="223">
        <f t="shared" si="10"/>
        <v>0</v>
      </c>
      <c r="O237" s="193" t="s">
        <v>324</v>
      </c>
      <c r="P237" s="224" t="s">
        <v>572</v>
      </c>
      <c r="AD237" s="212"/>
      <c r="AE237" s="212"/>
      <c r="AF237" s="212"/>
      <c r="AG237" s="212"/>
      <c r="AI237" s="180"/>
      <c r="AJ237" s="180"/>
      <c r="AK237" s="180"/>
      <c r="AL237" s="180"/>
      <c r="AM237" s="180"/>
      <c r="AN237" s="180"/>
      <c r="AO237" s="180"/>
      <c r="AP237" s="180"/>
      <c r="AQ237" s="180"/>
      <c r="AR237" s="180"/>
      <c r="AS237" s="180"/>
      <c r="AT237" s="180"/>
      <c r="AU237" s="180"/>
      <c r="AV237" s="211"/>
      <c r="AW237" s="211"/>
      <c r="AX237" s="211"/>
      <c r="AY237" s="211"/>
      <c r="AZ237" s="211"/>
      <c r="BA237" s="211"/>
      <c r="BB237" s="211"/>
      <c r="BC237" s="180"/>
      <c r="BD237" s="180"/>
      <c r="BE237" s="180"/>
      <c r="BF237" s="180"/>
    </row>
    <row r="238" spans="1:58" ht="16.5">
      <c r="A238" s="193" t="s">
        <v>584</v>
      </c>
      <c r="B238" s="193" t="s">
        <v>279</v>
      </c>
      <c r="C238" s="162" t="s">
        <v>322</v>
      </c>
      <c r="D238" s="194">
        <v>50</v>
      </c>
      <c r="H238" s="162">
        <v>1999</v>
      </c>
      <c r="I238" s="164" t="s">
        <v>313</v>
      </c>
      <c r="J238" s="193" t="s">
        <v>313</v>
      </c>
      <c r="K238" s="161" t="s">
        <v>313</v>
      </c>
      <c r="L238" s="161" t="s">
        <v>313</v>
      </c>
      <c r="M238" s="197">
        <v>16479.20375</v>
      </c>
      <c r="N238" s="223">
        <f t="shared" si="10"/>
        <v>0</v>
      </c>
      <c r="O238" s="193" t="s">
        <v>499</v>
      </c>
      <c r="P238" s="224" t="s">
        <v>497</v>
      </c>
      <c r="AD238" s="212"/>
      <c r="AE238" s="212"/>
      <c r="AF238" s="212"/>
      <c r="AG238" s="212"/>
      <c r="AI238" s="180"/>
      <c r="AJ238" s="180"/>
      <c r="AK238" s="180"/>
      <c r="AL238" s="180"/>
      <c r="AM238" s="180"/>
      <c r="AN238" s="180"/>
      <c r="AO238" s="180"/>
      <c r="AP238" s="180"/>
      <c r="AQ238" s="180"/>
      <c r="AR238" s="211"/>
      <c r="AS238" s="211"/>
      <c r="AT238" s="211"/>
      <c r="AU238" s="211"/>
      <c r="AV238" s="180"/>
      <c r="AW238" s="180"/>
      <c r="AX238" s="180"/>
      <c r="AY238" s="180"/>
      <c r="AZ238" s="180"/>
      <c r="BA238" s="180"/>
      <c r="BB238" s="180"/>
      <c r="BC238" s="180"/>
      <c r="BD238" s="180"/>
      <c r="BE238" s="180"/>
      <c r="BF238" s="180"/>
    </row>
    <row r="239" spans="1:58" ht="16.5">
      <c r="A239" s="5" t="s">
        <v>585</v>
      </c>
      <c r="B239" s="5" t="s">
        <v>279</v>
      </c>
      <c r="C239" s="162"/>
      <c r="D239" s="194">
        <v>40</v>
      </c>
      <c r="H239" s="162">
        <v>2013</v>
      </c>
      <c r="I239" s="164" t="s">
        <v>313</v>
      </c>
      <c r="J239" s="161" t="s">
        <v>313</v>
      </c>
      <c r="K239" s="161" t="s">
        <v>313</v>
      </c>
      <c r="L239" s="161" t="s">
        <v>313</v>
      </c>
      <c r="M239" s="197">
        <v>77212</v>
      </c>
      <c r="N239" s="223"/>
      <c r="O239" s="5" t="s">
        <v>562</v>
      </c>
      <c r="P239" s="224" t="s">
        <v>515</v>
      </c>
      <c r="AD239" s="212"/>
      <c r="AE239" s="212"/>
      <c r="AF239" s="212"/>
      <c r="AG239" s="212"/>
      <c r="AI239" s="180"/>
      <c r="AJ239" s="180"/>
      <c r="AK239" s="180"/>
      <c r="AL239" s="180"/>
      <c r="AM239" s="180"/>
      <c r="AN239" s="180"/>
      <c r="AO239" s="180"/>
      <c r="AP239" s="180"/>
      <c r="AQ239" s="180"/>
      <c r="AR239" s="211"/>
      <c r="AS239" s="211"/>
      <c r="AT239" s="211"/>
      <c r="AU239" s="211"/>
      <c r="AV239" s="180"/>
      <c r="AW239" s="180"/>
      <c r="AX239" s="180"/>
      <c r="AY239" s="180"/>
      <c r="AZ239" s="180"/>
      <c r="BA239" s="180"/>
      <c r="BB239" s="180"/>
      <c r="BC239" s="211"/>
      <c r="BD239" s="211"/>
      <c r="BE239" s="211"/>
      <c r="BF239" s="211"/>
    </row>
    <row r="240" spans="1:54" ht="16.5">
      <c r="A240" s="193" t="s">
        <v>586</v>
      </c>
      <c r="B240" s="193" t="s">
        <v>279</v>
      </c>
      <c r="C240" s="162" t="s">
        <v>322</v>
      </c>
      <c r="D240" s="194">
        <v>16</v>
      </c>
      <c r="H240" s="162">
        <v>1999</v>
      </c>
      <c r="I240" s="164" t="s">
        <v>312</v>
      </c>
      <c r="J240" s="193" t="s">
        <v>312</v>
      </c>
      <c r="K240" s="161" t="s">
        <v>312</v>
      </c>
      <c r="L240" s="161" t="s">
        <v>312</v>
      </c>
      <c r="M240" s="197">
        <v>27769.347039</v>
      </c>
      <c r="N240" s="223">
        <f>E240/M240</f>
        <v>0</v>
      </c>
      <c r="O240" s="193" t="s">
        <v>587</v>
      </c>
      <c r="P240" s="224" t="s">
        <v>502</v>
      </c>
      <c r="AD240" s="212"/>
      <c r="AE240" s="212"/>
      <c r="AF240" s="212"/>
      <c r="AG240" s="212"/>
      <c r="AI240" s="211"/>
      <c r="AJ240" s="211"/>
      <c r="AK240" s="211"/>
      <c r="AL240" s="211"/>
      <c r="AM240" s="211"/>
      <c r="AN240" s="211"/>
      <c r="AO240" s="211"/>
      <c r="AP240" s="211"/>
      <c r="AQ240" s="211"/>
      <c r="AR240" s="180"/>
      <c r="AS240" s="180"/>
      <c r="AT240" s="180"/>
      <c r="AU240" s="180"/>
      <c r="AV240" s="211"/>
      <c r="AW240" s="211"/>
      <c r="AX240" s="211"/>
      <c r="AY240" s="211"/>
      <c r="AZ240" s="211"/>
      <c r="BA240" s="211"/>
      <c r="BB240" s="211"/>
    </row>
    <row r="241" spans="1:54" ht="16.5">
      <c r="A241" s="5" t="s">
        <v>588</v>
      </c>
      <c r="B241" s="5" t="s">
        <v>279</v>
      </c>
      <c r="C241" s="162" t="s">
        <v>322</v>
      </c>
      <c r="D241" s="194">
        <v>4</v>
      </c>
      <c r="H241" s="162">
        <v>2019</v>
      </c>
      <c r="I241" s="164" t="s">
        <v>311</v>
      </c>
      <c r="J241" s="161" t="s">
        <v>312</v>
      </c>
      <c r="K241" s="161" t="s">
        <v>589</v>
      </c>
      <c r="L241" s="161" t="s">
        <v>313</v>
      </c>
      <c r="AD241" s="227"/>
      <c r="AE241" s="227"/>
      <c r="AF241" s="227"/>
      <c r="AG241" s="227"/>
      <c r="AI241" s="180"/>
      <c r="AJ241" s="180"/>
      <c r="AK241" s="180"/>
      <c r="AL241" s="180"/>
      <c r="AM241" s="180"/>
      <c r="AN241" s="180"/>
      <c r="AO241" s="180"/>
      <c r="AP241" s="180"/>
      <c r="AQ241" s="180"/>
      <c r="AR241" s="180"/>
      <c r="AS241" s="180"/>
      <c r="AT241" s="180"/>
      <c r="AU241" s="180"/>
      <c r="AV241" s="211"/>
      <c r="AW241" s="211"/>
      <c r="AX241" s="211"/>
      <c r="AY241" s="211"/>
      <c r="AZ241" s="211"/>
      <c r="BA241" s="211"/>
      <c r="BB241" s="211"/>
    </row>
    <row r="242" spans="1:54" ht="16.5">
      <c r="A242" s="5" t="s">
        <v>590</v>
      </c>
      <c r="B242" s="5" t="s">
        <v>279</v>
      </c>
      <c r="C242" s="162" t="s">
        <v>322</v>
      </c>
      <c r="D242" s="194">
        <v>80</v>
      </c>
      <c r="H242" s="162">
        <v>2015</v>
      </c>
      <c r="I242" s="164" t="s">
        <v>313</v>
      </c>
      <c r="J242" s="161" t="s">
        <v>313</v>
      </c>
      <c r="K242" s="161" t="s">
        <v>313</v>
      </c>
      <c r="L242" s="161" t="s">
        <v>313</v>
      </c>
      <c r="M242" s="197"/>
      <c r="N242" s="223"/>
      <c r="O242" s="5" t="s">
        <v>431</v>
      </c>
      <c r="P242" s="224" t="s">
        <v>497</v>
      </c>
      <c r="AD242" s="212"/>
      <c r="AE242" s="212"/>
      <c r="AF242" s="212"/>
      <c r="AG242" s="212"/>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row>
    <row r="243" spans="1:54" ht="16.5">
      <c r="A243" s="193" t="s">
        <v>591</v>
      </c>
      <c r="B243" s="193" t="s">
        <v>279</v>
      </c>
      <c r="C243" s="162" t="s">
        <v>322</v>
      </c>
      <c r="D243" s="194" t="s">
        <v>592</v>
      </c>
      <c r="H243" s="162">
        <v>2001</v>
      </c>
      <c r="I243" s="164" t="s">
        <v>313</v>
      </c>
      <c r="J243" s="193" t="s">
        <v>313</v>
      </c>
      <c r="K243" s="161" t="s">
        <v>313</v>
      </c>
      <c r="L243" s="161" t="s">
        <v>313</v>
      </c>
      <c r="M243" s="197">
        <v>265639.63346</v>
      </c>
      <c r="N243" s="223">
        <f aca="true" t="shared" si="11" ref="N243:N244">E243/M243</f>
        <v>0</v>
      </c>
      <c r="O243" s="193" t="s">
        <v>415</v>
      </c>
      <c r="P243" s="224" t="s">
        <v>508</v>
      </c>
      <c r="AD243" s="212"/>
      <c r="AE243" s="212"/>
      <c r="AF243" s="212"/>
      <c r="AG243" s="212"/>
      <c r="AI243" s="211"/>
      <c r="AJ243" s="211"/>
      <c r="AK243" s="211"/>
      <c r="AL243" s="211"/>
      <c r="AM243" s="211"/>
      <c r="AN243" s="211"/>
      <c r="AO243" s="211"/>
      <c r="AP243" s="211"/>
      <c r="AQ243" s="211"/>
      <c r="AR243" s="180"/>
      <c r="AS243" s="180"/>
      <c r="AT243" s="180"/>
      <c r="AU243" s="180"/>
      <c r="AV243" s="180"/>
      <c r="AW243" s="180"/>
      <c r="AX243" s="180"/>
      <c r="AY243" s="180"/>
      <c r="AZ243" s="180"/>
      <c r="BA243" s="180"/>
      <c r="BB243" s="180"/>
    </row>
    <row r="244" spans="1:54" ht="16.5">
      <c r="A244" s="193" t="s">
        <v>593</v>
      </c>
      <c r="B244" s="193" t="s">
        <v>279</v>
      </c>
      <c r="C244" s="162" t="s">
        <v>322</v>
      </c>
      <c r="D244" s="194">
        <v>15</v>
      </c>
      <c r="H244" s="162">
        <v>2001</v>
      </c>
      <c r="I244" s="164" t="s">
        <v>313</v>
      </c>
      <c r="J244" s="193" t="s">
        <v>313</v>
      </c>
      <c r="K244" s="161" t="s">
        <v>313</v>
      </c>
      <c r="L244" s="161" t="s">
        <v>313</v>
      </c>
      <c r="M244" s="197">
        <v>20790.091636</v>
      </c>
      <c r="N244" s="223">
        <f t="shared" si="11"/>
        <v>0</v>
      </c>
      <c r="O244" s="193" t="s">
        <v>440</v>
      </c>
      <c r="P244" s="224" t="s">
        <v>594</v>
      </c>
      <c r="AD244" s="227"/>
      <c r="AE244" s="227"/>
      <c r="AF244" s="227"/>
      <c r="AG244" s="227"/>
      <c r="AI244" s="211"/>
      <c r="AJ244" s="211"/>
      <c r="AK244" s="211"/>
      <c r="AL244" s="211"/>
      <c r="AM244" s="211"/>
      <c r="AN244" s="211"/>
      <c r="AO244" s="211"/>
      <c r="AP244" s="211"/>
      <c r="AQ244" s="211"/>
      <c r="AR244" s="211"/>
      <c r="AS244" s="211"/>
      <c r="AT244" s="211"/>
      <c r="AU244" s="211"/>
      <c r="AV244" s="180"/>
      <c r="AW244" s="180"/>
      <c r="AX244" s="180"/>
      <c r="AY244" s="180"/>
      <c r="AZ244" s="180"/>
      <c r="BA244" s="180"/>
      <c r="BB244" s="180"/>
    </row>
    <row r="245" spans="1:54" ht="16.5">
      <c r="A245" s="5" t="s">
        <v>595</v>
      </c>
      <c r="B245" s="5" t="s">
        <v>279</v>
      </c>
      <c r="C245" s="162" t="s">
        <v>322</v>
      </c>
      <c r="D245" s="194">
        <v>20</v>
      </c>
      <c r="H245" s="162">
        <v>2019</v>
      </c>
      <c r="I245" s="164" t="s">
        <v>313</v>
      </c>
      <c r="J245" s="161" t="s">
        <v>313</v>
      </c>
      <c r="K245" s="161" t="s">
        <v>313</v>
      </c>
      <c r="L245" s="161" t="s">
        <v>313</v>
      </c>
      <c r="AD245" s="5"/>
      <c r="AE245" s="5"/>
      <c r="AF245" s="5"/>
      <c r="AG245" s="5"/>
      <c r="AI245" s="180"/>
      <c r="AJ245" s="180"/>
      <c r="AK245" s="180"/>
      <c r="AL245" s="180"/>
      <c r="AM245" s="180"/>
      <c r="AN245" s="180"/>
      <c r="AO245" s="180"/>
      <c r="AP245" s="180"/>
      <c r="AQ245" s="180"/>
      <c r="AV245" s="180"/>
      <c r="AW245" s="180"/>
      <c r="AX245" s="180"/>
      <c r="AY245" s="180"/>
      <c r="AZ245" s="180"/>
      <c r="BA245" s="180"/>
      <c r="BB245" s="180"/>
    </row>
    <row r="246" spans="1:54" ht="16.5">
      <c r="A246" s="5" t="s">
        <v>596</v>
      </c>
      <c r="B246" s="5" t="s">
        <v>279</v>
      </c>
      <c r="C246" s="162" t="s">
        <v>322</v>
      </c>
      <c r="D246" s="194">
        <v>48</v>
      </c>
      <c r="H246" s="162">
        <v>2016</v>
      </c>
      <c r="I246" s="164" t="s">
        <v>313</v>
      </c>
      <c r="J246" s="161" t="s">
        <v>313</v>
      </c>
      <c r="K246" s="161" t="s">
        <v>313</v>
      </c>
      <c r="L246" s="161" t="s">
        <v>313</v>
      </c>
      <c r="M246" s="197"/>
      <c r="N246" s="223"/>
      <c r="O246" s="5" t="s">
        <v>597</v>
      </c>
      <c r="P246" s="224" t="s">
        <v>519</v>
      </c>
      <c r="AD246" s="5"/>
      <c r="AE246" s="5"/>
      <c r="AF246" s="5"/>
      <c r="AG246" s="5"/>
      <c r="AI246" s="180"/>
      <c r="AJ246" s="180"/>
      <c r="AK246" s="180"/>
      <c r="AL246" s="180"/>
      <c r="AM246" s="180"/>
      <c r="AN246" s="180"/>
      <c r="AO246" s="180"/>
      <c r="AP246" s="180"/>
      <c r="AQ246" s="180"/>
      <c r="AV246" s="211"/>
      <c r="AW246" s="211"/>
      <c r="AX246" s="211"/>
      <c r="AY246" s="211"/>
      <c r="AZ246" s="211"/>
      <c r="BA246" s="211"/>
      <c r="BB246" s="211"/>
    </row>
    <row r="247" spans="1:43" ht="16.5">
      <c r="A247" s="193" t="s">
        <v>598</v>
      </c>
      <c r="B247" s="193" t="s">
        <v>279</v>
      </c>
      <c r="C247" s="162" t="s">
        <v>322</v>
      </c>
      <c r="D247" s="194">
        <v>8</v>
      </c>
      <c r="H247" s="162">
        <v>1999</v>
      </c>
      <c r="I247" s="164" t="s">
        <v>313</v>
      </c>
      <c r="J247" s="193" t="s">
        <v>313</v>
      </c>
      <c r="K247" s="161" t="s">
        <v>313</v>
      </c>
      <c r="L247" s="161" t="s">
        <v>313</v>
      </c>
      <c r="M247" s="197">
        <v>217084.8888</v>
      </c>
      <c r="N247" s="223">
        <f>E247/M247</f>
        <v>0</v>
      </c>
      <c r="O247" s="193" t="s">
        <v>478</v>
      </c>
      <c r="P247" s="224" t="s">
        <v>532</v>
      </c>
      <c r="AD247" s="227"/>
      <c r="AE247" s="227"/>
      <c r="AF247" s="227"/>
      <c r="AG247" s="227"/>
      <c r="AI247" s="180"/>
      <c r="AJ247" s="180"/>
      <c r="AK247" s="180"/>
      <c r="AL247" s="180"/>
      <c r="AM247" s="180"/>
      <c r="AN247" s="180"/>
      <c r="AO247" s="180"/>
      <c r="AP247" s="180"/>
      <c r="AQ247" s="180"/>
    </row>
    <row r="248" spans="1:43" ht="16.5">
      <c r="A248" s="193" t="s">
        <v>599</v>
      </c>
      <c r="B248" s="193" t="s">
        <v>279</v>
      </c>
      <c r="C248" s="162"/>
      <c r="D248" s="194">
        <v>56</v>
      </c>
      <c r="H248" s="162">
        <v>2018</v>
      </c>
      <c r="I248" s="164" t="s">
        <v>313</v>
      </c>
      <c r="J248" s="161" t="s">
        <v>313</v>
      </c>
      <c r="K248" s="161" t="s">
        <v>313</v>
      </c>
      <c r="L248" s="161" t="s">
        <v>313</v>
      </c>
      <c r="N248" s="223"/>
      <c r="O248" s="193" t="s">
        <v>399</v>
      </c>
      <c r="P248" s="224" t="s">
        <v>497</v>
      </c>
      <c r="AD248" s="212"/>
      <c r="AE248" s="212"/>
      <c r="AF248" s="212"/>
      <c r="AG248" s="212"/>
      <c r="AI248" s="180"/>
      <c r="AJ248" s="180"/>
      <c r="AK248" s="180"/>
      <c r="AL248" s="180"/>
      <c r="AM248" s="180"/>
      <c r="AN248" s="180"/>
      <c r="AO248" s="180"/>
      <c r="AP248" s="180"/>
      <c r="AQ248" s="180"/>
    </row>
    <row r="249" spans="1:43" ht="16.5">
      <c r="A249" s="193" t="s">
        <v>600</v>
      </c>
      <c r="B249" s="193" t="s">
        <v>279</v>
      </c>
      <c r="C249" s="162" t="s">
        <v>322</v>
      </c>
      <c r="D249" s="194">
        <v>61</v>
      </c>
      <c r="H249" s="162">
        <v>2004</v>
      </c>
      <c r="I249" s="164" t="s">
        <v>313</v>
      </c>
      <c r="J249" s="193" t="s">
        <v>313</v>
      </c>
      <c r="K249" s="161" t="s">
        <v>313</v>
      </c>
      <c r="L249" s="161" t="s">
        <v>313</v>
      </c>
      <c r="M249" s="197">
        <v>3355.6005</v>
      </c>
      <c r="N249" s="223">
        <f aca="true" t="shared" si="12" ref="N249:N250">E249/M249</f>
        <v>0</v>
      </c>
      <c r="O249" s="193" t="s">
        <v>346</v>
      </c>
      <c r="P249" s="224" t="s">
        <v>497</v>
      </c>
      <c r="AD249" s="212"/>
      <c r="AE249" s="212"/>
      <c r="AF249" s="212"/>
      <c r="AG249" s="212"/>
      <c r="AI249" s="211"/>
      <c r="AJ249" s="211"/>
      <c r="AK249" s="211"/>
      <c r="AL249" s="211"/>
      <c r="AM249" s="211"/>
      <c r="AN249" s="211"/>
      <c r="AO249" s="211"/>
      <c r="AP249" s="211"/>
      <c r="AQ249" s="211"/>
    </row>
    <row r="250" spans="1:33" ht="16.5">
      <c r="A250" s="193" t="s">
        <v>601</v>
      </c>
      <c r="B250" s="193" t="s">
        <v>279</v>
      </c>
      <c r="C250" s="162" t="s">
        <v>322</v>
      </c>
      <c r="D250" s="194">
        <v>48</v>
      </c>
      <c r="H250" s="162">
        <v>2001</v>
      </c>
      <c r="I250" s="164" t="s">
        <v>313</v>
      </c>
      <c r="J250" s="193" t="s">
        <v>313</v>
      </c>
      <c r="K250" s="161" t="s">
        <v>312</v>
      </c>
      <c r="L250" s="161" t="s">
        <v>313</v>
      </c>
      <c r="M250" s="197">
        <v>20990.26945</v>
      </c>
      <c r="N250" s="223">
        <f t="shared" si="12"/>
        <v>0</v>
      </c>
      <c r="O250" s="193" t="s">
        <v>347</v>
      </c>
      <c r="P250" s="224" t="s">
        <v>497</v>
      </c>
      <c r="AD250" s="212"/>
      <c r="AE250" s="212"/>
      <c r="AF250" s="212"/>
      <c r="AG250" s="212"/>
    </row>
    <row r="251" spans="1:33" ht="16.5">
      <c r="A251" s="5" t="s">
        <v>602</v>
      </c>
      <c r="B251" s="5" t="s">
        <v>279</v>
      </c>
      <c r="C251" s="162" t="s">
        <v>322</v>
      </c>
      <c r="D251" s="194">
        <v>5</v>
      </c>
      <c r="H251" s="162">
        <v>2019</v>
      </c>
      <c r="I251" s="164" t="s">
        <v>313</v>
      </c>
      <c r="J251" s="161" t="s">
        <v>313</v>
      </c>
      <c r="K251" s="161" t="s">
        <v>313</v>
      </c>
      <c r="L251" s="161" t="s">
        <v>313</v>
      </c>
      <c r="AD251" s="212"/>
      <c r="AE251" s="212"/>
      <c r="AF251" s="212"/>
      <c r="AG251" s="212"/>
    </row>
    <row r="252" spans="1:33" ht="16.5">
      <c r="A252" s="193" t="s">
        <v>603</v>
      </c>
      <c r="B252" s="193" t="s">
        <v>279</v>
      </c>
      <c r="C252" s="162" t="s">
        <v>322</v>
      </c>
      <c r="D252" s="194">
        <v>10</v>
      </c>
      <c r="H252" s="162">
        <v>2001</v>
      </c>
      <c r="I252" s="164" t="s">
        <v>313</v>
      </c>
      <c r="J252" s="193" t="s">
        <v>313</v>
      </c>
      <c r="K252" s="161" t="s">
        <v>313</v>
      </c>
      <c r="L252" s="161" t="s">
        <v>313</v>
      </c>
      <c r="M252" s="197">
        <v>62019.042325</v>
      </c>
      <c r="N252" s="223">
        <f>E252/M252</f>
        <v>0</v>
      </c>
      <c r="O252" s="193" t="s">
        <v>499</v>
      </c>
      <c r="P252" s="224" t="s">
        <v>497</v>
      </c>
      <c r="AD252" s="227"/>
      <c r="AE252" s="227"/>
      <c r="AF252" s="227"/>
      <c r="AG252" s="227"/>
    </row>
    <row r="253" spans="1:33" ht="16.5">
      <c r="A253" s="5" t="s">
        <v>604</v>
      </c>
      <c r="B253" s="5" t="s">
        <v>279</v>
      </c>
      <c r="C253" s="162" t="s">
        <v>322</v>
      </c>
      <c r="D253" s="194">
        <v>25</v>
      </c>
      <c r="H253" s="162">
        <v>2019</v>
      </c>
      <c r="I253" s="164" t="s">
        <v>313</v>
      </c>
      <c r="J253" s="161" t="s">
        <v>313</v>
      </c>
      <c r="K253" s="161" t="s">
        <v>313</v>
      </c>
      <c r="L253" s="161" t="s">
        <v>313</v>
      </c>
      <c r="AD253" s="212"/>
      <c r="AE253" s="212"/>
      <c r="AF253" s="212"/>
      <c r="AG253" s="212"/>
    </row>
    <row r="254" spans="1:58" ht="16.5">
      <c r="A254" s="193" t="s">
        <v>605</v>
      </c>
      <c r="B254" s="193" t="s">
        <v>279</v>
      </c>
      <c r="C254" s="162" t="s">
        <v>316</v>
      </c>
      <c r="D254" s="194">
        <v>16</v>
      </c>
      <c r="H254" s="162">
        <v>2002</v>
      </c>
      <c r="I254" s="164" t="s">
        <v>313</v>
      </c>
      <c r="J254" s="193" t="s">
        <v>313</v>
      </c>
      <c r="K254" s="161" t="s">
        <v>313</v>
      </c>
      <c r="L254" s="161" t="s">
        <v>313</v>
      </c>
      <c r="M254" s="197">
        <v>35811.049454</v>
      </c>
      <c r="N254" s="223">
        <f aca="true" t="shared" si="13" ref="N254:N260">E254/M254</f>
        <v>0</v>
      </c>
      <c r="O254" s="193" t="s">
        <v>419</v>
      </c>
      <c r="P254" s="224" t="s">
        <v>508</v>
      </c>
      <c r="AD254" s="212"/>
      <c r="AE254" s="212"/>
      <c r="AF254" s="212"/>
      <c r="AG254" s="212"/>
      <c r="BC254" s="73"/>
      <c r="BD254" s="73"/>
      <c r="BE254" s="73"/>
      <c r="BF254" s="73"/>
    </row>
    <row r="255" spans="1:33" ht="16.5">
      <c r="A255" s="193" t="s">
        <v>606</v>
      </c>
      <c r="B255" s="193" t="s">
        <v>279</v>
      </c>
      <c r="C255" s="162" t="s">
        <v>322</v>
      </c>
      <c r="D255" s="194">
        <v>4</v>
      </c>
      <c r="H255" s="162">
        <v>1998</v>
      </c>
      <c r="I255" s="164" t="s">
        <v>313</v>
      </c>
      <c r="J255" s="193" t="s">
        <v>313</v>
      </c>
      <c r="K255" s="161" t="s">
        <v>313</v>
      </c>
      <c r="L255" s="161" t="s">
        <v>313</v>
      </c>
      <c r="M255" s="197">
        <v>217306.557901</v>
      </c>
      <c r="N255" s="223">
        <f t="shared" si="13"/>
        <v>0</v>
      </c>
      <c r="O255" s="193" t="s">
        <v>432</v>
      </c>
      <c r="P255" s="224" t="s">
        <v>508</v>
      </c>
      <c r="AD255" s="212"/>
      <c r="AE255" s="212"/>
      <c r="AF255" s="212"/>
      <c r="AG255" s="212"/>
    </row>
    <row r="256" spans="1:33" ht="16.5">
      <c r="A256" s="193" t="s">
        <v>607</v>
      </c>
      <c r="B256" s="193" t="s">
        <v>279</v>
      </c>
      <c r="C256" s="162" t="s">
        <v>322</v>
      </c>
      <c r="E256" s="229"/>
      <c r="H256" s="162">
        <v>1999</v>
      </c>
      <c r="I256" s="164" t="s">
        <v>313</v>
      </c>
      <c r="J256" s="193" t="s">
        <v>313</v>
      </c>
      <c r="K256" s="161" t="s">
        <v>313</v>
      </c>
      <c r="L256" s="161" t="s">
        <v>313</v>
      </c>
      <c r="M256" s="197">
        <v>85896.381732</v>
      </c>
      <c r="N256" s="223">
        <f t="shared" si="13"/>
        <v>0</v>
      </c>
      <c r="O256" s="193" t="s">
        <v>580</v>
      </c>
      <c r="P256" s="224" t="s">
        <v>497</v>
      </c>
      <c r="X256" s="229"/>
      <c r="Y256" s="229"/>
      <c r="Z256" s="5"/>
      <c r="AA256" s="229"/>
      <c r="AB256" s="230"/>
      <c r="AC256" s="5"/>
      <c r="AD256" s="212"/>
      <c r="AE256" s="212"/>
      <c r="AF256" s="212"/>
      <c r="AG256" s="212"/>
    </row>
    <row r="257" spans="1:33" ht="16.5">
      <c r="A257" s="193" t="s">
        <v>608</v>
      </c>
      <c r="B257" s="193" t="s">
        <v>279</v>
      </c>
      <c r="C257" s="162" t="s">
        <v>322</v>
      </c>
      <c r="E257" s="229"/>
      <c r="H257" s="162">
        <v>1997</v>
      </c>
      <c r="I257" s="164" t="s">
        <v>313</v>
      </c>
      <c r="J257" s="193" t="s">
        <v>313</v>
      </c>
      <c r="K257" s="161" t="s">
        <v>313</v>
      </c>
      <c r="L257" s="161" t="s">
        <v>313</v>
      </c>
      <c r="M257" s="197">
        <v>35109.03475</v>
      </c>
      <c r="N257" s="223">
        <f t="shared" si="13"/>
        <v>0</v>
      </c>
      <c r="O257" s="193" t="s">
        <v>609</v>
      </c>
      <c r="P257" s="224" t="s">
        <v>532</v>
      </c>
      <c r="X257" s="229"/>
      <c r="Y257" s="229"/>
      <c r="Z257" s="5"/>
      <c r="AA257" s="229"/>
      <c r="AB257" s="230"/>
      <c r="AC257" s="5"/>
      <c r="AD257" s="212"/>
      <c r="AE257" s="212"/>
      <c r="AF257" s="212"/>
      <c r="AG257" s="212"/>
    </row>
    <row r="258" spans="1:33" ht="16.5">
      <c r="A258" s="193" t="s">
        <v>610</v>
      </c>
      <c r="B258" s="193" t="s">
        <v>279</v>
      </c>
      <c r="C258" s="162" t="s">
        <v>322</v>
      </c>
      <c r="E258" s="229"/>
      <c r="H258" s="162">
        <v>2002</v>
      </c>
      <c r="I258" s="164" t="s">
        <v>313</v>
      </c>
      <c r="J258" s="193" t="s">
        <v>313</v>
      </c>
      <c r="K258" s="161" t="s">
        <v>313</v>
      </c>
      <c r="L258" s="161" t="s">
        <v>313</v>
      </c>
      <c r="M258" s="197">
        <v>69606.324404</v>
      </c>
      <c r="N258" s="223">
        <f t="shared" si="13"/>
        <v>0</v>
      </c>
      <c r="O258" s="193" t="s">
        <v>556</v>
      </c>
      <c r="P258" s="224" t="s">
        <v>524</v>
      </c>
      <c r="X258" s="229"/>
      <c r="Y258" s="229"/>
      <c r="Z258" s="5"/>
      <c r="AA258" s="229"/>
      <c r="AB258" s="230"/>
      <c r="AC258" s="5"/>
      <c r="AD258" s="212"/>
      <c r="AE258" s="212"/>
      <c r="AF258" s="212"/>
      <c r="AG258" s="212"/>
    </row>
    <row r="259" spans="1:47" ht="16.5">
      <c r="A259" s="193" t="s">
        <v>611</v>
      </c>
      <c r="B259" s="193" t="s">
        <v>279</v>
      </c>
      <c r="C259" s="162" t="s">
        <v>322</v>
      </c>
      <c r="E259" s="229"/>
      <c r="H259" s="162">
        <v>1999</v>
      </c>
      <c r="I259" s="164" t="s">
        <v>313</v>
      </c>
      <c r="J259" s="193" t="s">
        <v>313</v>
      </c>
      <c r="K259" s="161" t="s">
        <v>313</v>
      </c>
      <c r="L259" s="161" t="s">
        <v>313</v>
      </c>
      <c r="M259" s="197">
        <v>20983.775725</v>
      </c>
      <c r="N259" s="223">
        <f t="shared" si="13"/>
        <v>0</v>
      </c>
      <c r="O259" s="193" t="s">
        <v>444</v>
      </c>
      <c r="P259" s="224" t="s">
        <v>508</v>
      </c>
      <c r="X259" s="229"/>
      <c r="Y259" s="229"/>
      <c r="Z259" s="5"/>
      <c r="AA259" s="229"/>
      <c r="AB259" s="230"/>
      <c r="AC259" s="5"/>
      <c r="AD259" s="212"/>
      <c r="AE259" s="212"/>
      <c r="AF259" s="212"/>
      <c r="AG259" s="212"/>
      <c r="AR259" s="73"/>
      <c r="AS259" s="73"/>
      <c r="AT259" s="73"/>
      <c r="AU259" s="73"/>
    </row>
    <row r="260" spans="1:33" ht="16.5">
      <c r="A260" s="193" t="s">
        <v>612</v>
      </c>
      <c r="B260" s="193" t="s">
        <v>279</v>
      </c>
      <c r="C260" s="162" t="s">
        <v>322</v>
      </c>
      <c r="E260" s="229"/>
      <c r="H260" s="162">
        <v>2001</v>
      </c>
      <c r="I260" s="164" t="s">
        <v>313</v>
      </c>
      <c r="J260" s="193" t="s">
        <v>313</v>
      </c>
      <c r="K260" s="161" t="s">
        <v>313</v>
      </c>
      <c r="L260" s="161" t="s">
        <v>313</v>
      </c>
      <c r="M260" s="197">
        <v>11748.53455</v>
      </c>
      <c r="N260" s="223">
        <f t="shared" si="13"/>
        <v>0</v>
      </c>
      <c r="O260" s="193" t="s">
        <v>465</v>
      </c>
      <c r="P260" s="224" t="s">
        <v>532</v>
      </c>
      <c r="X260" s="229"/>
      <c r="Y260" s="229"/>
      <c r="Z260" s="5"/>
      <c r="AA260" s="229"/>
      <c r="AB260" s="230"/>
      <c r="AC260" s="5"/>
      <c r="AD260" s="5"/>
      <c r="AE260" s="5"/>
      <c r="AF260" s="5"/>
      <c r="AG260" s="5"/>
    </row>
    <row r="261" spans="1:54" ht="16.5">
      <c r="A261" s="193" t="s">
        <v>613</v>
      </c>
      <c r="B261" s="193" t="s">
        <v>279</v>
      </c>
      <c r="C261" s="162" t="s">
        <v>322</v>
      </c>
      <c r="E261" s="229"/>
      <c r="H261" s="162">
        <v>2012</v>
      </c>
      <c r="I261" s="164" t="s">
        <v>313</v>
      </c>
      <c r="J261" s="193" t="s">
        <v>313</v>
      </c>
      <c r="K261" s="161" t="s">
        <v>313</v>
      </c>
      <c r="L261" s="161" t="s">
        <v>313</v>
      </c>
      <c r="M261" s="197">
        <v>1372030</v>
      </c>
      <c r="N261" s="223"/>
      <c r="O261" s="193" t="s">
        <v>402</v>
      </c>
      <c r="P261" s="224" t="s">
        <v>524</v>
      </c>
      <c r="X261" s="229"/>
      <c r="Y261" s="229"/>
      <c r="Z261" s="5"/>
      <c r="AA261" s="229"/>
      <c r="AB261" s="230"/>
      <c r="AC261" s="5"/>
      <c r="AD261" s="212"/>
      <c r="AE261" s="212"/>
      <c r="AF261" s="212"/>
      <c r="AG261" s="212"/>
      <c r="AV261" s="73"/>
      <c r="AW261" s="73"/>
      <c r="AX261" s="73"/>
      <c r="AY261" s="73"/>
      <c r="AZ261" s="73"/>
      <c r="BA261" s="73"/>
      <c r="BB261" s="73"/>
    </row>
    <row r="262" spans="1:33" ht="16.5">
      <c r="A262" s="5" t="s">
        <v>614</v>
      </c>
      <c r="B262" s="5" t="s">
        <v>279</v>
      </c>
      <c r="C262" s="162" t="s">
        <v>322</v>
      </c>
      <c r="E262" s="229"/>
      <c r="H262" s="162">
        <v>2018</v>
      </c>
      <c r="I262" s="164" t="s">
        <v>313</v>
      </c>
      <c r="J262" s="164" t="s">
        <v>313</v>
      </c>
      <c r="K262" s="164" t="s">
        <v>313</v>
      </c>
      <c r="L262" s="164" t="s">
        <v>313</v>
      </c>
      <c r="N262" s="226"/>
      <c r="O262" s="5" t="s">
        <v>419</v>
      </c>
      <c r="P262" s="224" t="s">
        <v>508</v>
      </c>
      <c r="X262" s="229"/>
      <c r="Y262" s="229"/>
      <c r="Z262" s="5"/>
      <c r="AA262" s="229"/>
      <c r="AB262" s="230"/>
      <c r="AC262" s="5"/>
      <c r="AD262" s="227"/>
      <c r="AE262" s="227"/>
      <c r="AF262" s="227"/>
      <c r="AG262" s="227"/>
    </row>
    <row r="263" spans="1:33" ht="16.5">
      <c r="A263" s="5" t="s">
        <v>615</v>
      </c>
      <c r="B263" s="5" t="s">
        <v>279</v>
      </c>
      <c r="C263" s="162" t="s">
        <v>322</v>
      </c>
      <c r="E263" s="229"/>
      <c r="H263" s="162">
        <v>2019</v>
      </c>
      <c r="I263" s="164" t="s">
        <v>313</v>
      </c>
      <c r="J263" s="161" t="s">
        <v>313</v>
      </c>
      <c r="K263" s="161" t="s">
        <v>313</v>
      </c>
      <c r="L263" s="161" t="s">
        <v>313</v>
      </c>
      <c r="X263" s="229"/>
      <c r="Y263" s="229"/>
      <c r="Z263" s="5"/>
      <c r="AA263" s="229"/>
      <c r="AB263" s="230"/>
      <c r="AC263" s="5"/>
      <c r="AD263" s="212"/>
      <c r="AE263" s="212"/>
      <c r="AF263" s="212"/>
      <c r="AG263" s="212"/>
    </row>
    <row r="264" spans="1:43" ht="16.5">
      <c r="A264" s="5" t="s">
        <v>616</v>
      </c>
      <c r="B264" s="5" t="s">
        <v>279</v>
      </c>
      <c r="C264" s="162" t="s">
        <v>322</v>
      </c>
      <c r="E264" s="229"/>
      <c r="H264" s="162">
        <v>2017</v>
      </c>
      <c r="I264" s="164" t="s">
        <v>313</v>
      </c>
      <c r="J264" s="161" t="s">
        <v>313</v>
      </c>
      <c r="K264" s="161" t="s">
        <v>313</v>
      </c>
      <c r="L264" s="161" t="s">
        <v>313</v>
      </c>
      <c r="N264" s="223"/>
      <c r="O264" s="5" t="s">
        <v>405</v>
      </c>
      <c r="P264" s="224" t="s">
        <v>497</v>
      </c>
      <c r="X264" s="229"/>
      <c r="Y264" s="229"/>
      <c r="Z264" s="5"/>
      <c r="AA264" s="229"/>
      <c r="AB264" s="230"/>
      <c r="AC264" s="5"/>
      <c r="AD264" s="5"/>
      <c r="AE264" s="5"/>
      <c r="AF264" s="5"/>
      <c r="AG264" s="5"/>
      <c r="AI264" s="73"/>
      <c r="AJ264" s="73"/>
      <c r="AK264" s="73"/>
      <c r="AL264" s="73"/>
      <c r="AM264" s="73"/>
      <c r="AN264" s="73"/>
      <c r="AO264" s="73"/>
      <c r="AP264" s="73"/>
      <c r="AQ264" s="73"/>
    </row>
    <row r="265" spans="1:33" ht="16.5">
      <c r="A265" s="193" t="s">
        <v>617</v>
      </c>
      <c r="B265" s="193" t="s">
        <v>279</v>
      </c>
      <c r="C265" s="162" t="s">
        <v>322</v>
      </c>
      <c r="E265" s="229"/>
      <c r="H265" s="162">
        <v>2002</v>
      </c>
      <c r="I265" s="164" t="s">
        <v>312</v>
      </c>
      <c r="J265" s="193" t="s">
        <v>312</v>
      </c>
      <c r="K265" s="161" t="s">
        <v>312</v>
      </c>
      <c r="L265" s="161" t="s">
        <v>312</v>
      </c>
      <c r="M265" s="197">
        <v>22145.832711</v>
      </c>
      <c r="N265" s="223">
        <f aca="true" t="shared" si="14" ref="N265:N266">E265/M265</f>
        <v>0</v>
      </c>
      <c r="O265" s="193" t="s">
        <v>364</v>
      </c>
      <c r="P265" s="224" t="s">
        <v>515</v>
      </c>
      <c r="X265" s="229"/>
      <c r="Y265" s="229"/>
      <c r="Z265" s="5"/>
      <c r="AA265" s="229"/>
      <c r="AB265" s="230"/>
      <c r="AC265" s="5"/>
      <c r="AD265" s="5"/>
      <c r="AE265" s="5"/>
      <c r="AF265" s="5"/>
      <c r="AG265" s="5"/>
    </row>
    <row r="266" spans="1:33" ht="16.5">
      <c r="A266" s="193" t="s">
        <v>618</v>
      </c>
      <c r="B266" s="193" t="s">
        <v>279</v>
      </c>
      <c r="C266" s="162" t="s">
        <v>322</v>
      </c>
      <c r="E266" s="229"/>
      <c r="H266" s="162">
        <v>2001</v>
      </c>
      <c r="I266" s="164" t="s">
        <v>313</v>
      </c>
      <c r="J266" s="193" t="s">
        <v>313</v>
      </c>
      <c r="K266" s="161" t="s">
        <v>313</v>
      </c>
      <c r="L266" s="161" t="s">
        <v>313</v>
      </c>
      <c r="M266" s="197">
        <v>99800.063928</v>
      </c>
      <c r="N266" s="223">
        <f t="shared" si="14"/>
        <v>0</v>
      </c>
      <c r="O266" s="193" t="s">
        <v>580</v>
      </c>
      <c r="P266" s="224" t="s">
        <v>497</v>
      </c>
      <c r="X266" s="229"/>
      <c r="Y266" s="229"/>
      <c r="Z266" s="5"/>
      <c r="AA266" s="229"/>
      <c r="AB266" s="230"/>
      <c r="AC266" s="5"/>
      <c r="AD266" s="227"/>
      <c r="AE266" s="227"/>
      <c r="AF266" s="227"/>
      <c r="AG266" s="227"/>
    </row>
    <row r="267" spans="1:33" ht="16.5">
      <c r="A267" s="5" t="s">
        <v>619</v>
      </c>
      <c r="B267" s="5" t="s">
        <v>279</v>
      </c>
      <c r="C267" s="162" t="s">
        <v>322</v>
      </c>
      <c r="E267" s="229"/>
      <c r="H267" s="162">
        <v>2019</v>
      </c>
      <c r="I267" s="164" t="s">
        <v>313</v>
      </c>
      <c r="J267" s="161" t="s">
        <v>313</v>
      </c>
      <c r="K267" s="161" t="s">
        <v>313</v>
      </c>
      <c r="L267" s="161" t="s">
        <v>313</v>
      </c>
      <c r="X267" s="229"/>
      <c r="Y267" s="229"/>
      <c r="Z267" s="5"/>
      <c r="AA267" s="229"/>
      <c r="AB267" s="230"/>
      <c r="AC267" s="5"/>
      <c r="AD267" s="5"/>
      <c r="AE267" s="5"/>
      <c r="AF267" s="5"/>
      <c r="AG267" s="5"/>
    </row>
    <row r="268" spans="1:33" ht="16.5">
      <c r="A268" s="193" t="s">
        <v>620</v>
      </c>
      <c r="B268" s="193" t="s">
        <v>279</v>
      </c>
      <c r="C268" s="162" t="s">
        <v>322</v>
      </c>
      <c r="E268" s="229"/>
      <c r="H268" s="162">
        <v>1998</v>
      </c>
      <c r="I268" s="164" t="s">
        <v>313</v>
      </c>
      <c r="J268" s="193" t="s">
        <v>313</v>
      </c>
      <c r="K268" s="161" t="s">
        <v>313</v>
      </c>
      <c r="L268" s="161" t="s">
        <v>313</v>
      </c>
      <c r="M268" s="197">
        <v>303499.30985</v>
      </c>
      <c r="N268" s="223">
        <f aca="true" t="shared" si="15" ref="N268:N270">E268/M268</f>
        <v>0</v>
      </c>
      <c r="O268" s="193" t="s">
        <v>399</v>
      </c>
      <c r="P268" s="224" t="s">
        <v>524</v>
      </c>
      <c r="X268" s="229"/>
      <c r="Y268" s="229"/>
      <c r="Z268" s="5"/>
      <c r="AA268" s="229"/>
      <c r="AB268" s="230"/>
      <c r="AC268" s="5"/>
      <c r="AD268" s="5"/>
      <c r="AE268" s="5"/>
      <c r="AF268" s="5"/>
      <c r="AG268" s="5"/>
    </row>
    <row r="269" spans="1:33" ht="16.5">
      <c r="A269" s="193" t="s">
        <v>621</v>
      </c>
      <c r="B269" s="193" t="s">
        <v>279</v>
      </c>
      <c r="C269" s="162" t="s">
        <v>322</v>
      </c>
      <c r="E269" s="229"/>
      <c r="H269" s="162">
        <v>1996</v>
      </c>
      <c r="I269" s="164" t="s">
        <v>311</v>
      </c>
      <c r="J269" s="193" t="s">
        <v>312</v>
      </c>
      <c r="K269" s="161" t="s">
        <v>313</v>
      </c>
      <c r="L269" s="161" t="s">
        <v>313</v>
      </c>
      <c r="M269" s="197">
        <v>33543.870763</v>
      </c>
      <c r="N269" s="223">
        <f t="shared" si="15"/>
        <v>0</v>
      </c>
      <c r="O269" s="193" t="s">
        <v>367</v>
      </c>
      <c r="P269" s="224" t="s">
        <v>508</v>
      </c>
      <c r="X269" s="229"/>
      <c r="Y269" s="229"/>
      <c r="Z269" s="5"/>
      <c r="AA269" s="229"/>
      <c r="AB269" s="230"/>
      <c r="AC269" s="5"/>
      <c r="AD269" s="5"/>
      <c r="AE269" s="5"/>
      <c r="AF269" s="5"/>
      <c r="AG269" s="5"/>
    </row>
    <row r="270" spans="1:33" ht="16.5">
      <c r="A270" s="193" t="s">
        <v>622</v>
      </c>
      <c r="B270" s="193" t="s">
        <v>279</v>
      </c>
      <c r="C270" s="162" t="s">
        <v>322</v>
      </c>
      <c r="E270" s="229"/>
      <c r="H270" s="162">
        <v>2002</v>
      </c>
      <c r="I270" s="164" t="s">
        <v>313</v>
      </c>
      <c r="J270" s="193" t="s">
        <v>313</v>
      </c>
      <c r="K270" s="161" t="s">
        <v>313</v>
      </c>
      <c r="L270" s="161" t="s">
        <v>313</v>
      </c>
      <c r="M270" s="197">
        <v>70569.63778</v>
      </c>
      <c r="N270" s="223">
        <f t="shared" si="15"/>
        <v>0</v>
      </c>
      <c r="O270" s="193" t="s">
        <v>623</v>
      </c>
      <c r="P270" s="224" t="s">
        <v>572</v>
      </c>
      <c r="X270" s="229"/>
      <c r="Y270" s="229"/>
      <c r="Z270" s="5"/>
      <c r="AA270" s="229"/>
      <c r="AB270" s="230"/>
      <c r="AC270" s="5"/>
      <c r="AD270" s="5"/>
      <c r="AE270" s="5"/>
      <c r="AF270" s="5"/>
      <c r="AG270" s="5"/>
    </row>
    <row r="271" spans="1:33" ht="16.5">
      <c r="A271" s="5" t="s">
        <v>624</v>
      </c>
      <c r="B271" s="5" t="s">
        <v>279</v>
      </c>
      <c r="C271" s="162" t="s">
        <v>322</v>
      </c>
      <c r="E271" s="229"/>
      <c r="H271" s="162">
        <v>2019</v>
      </c>
      <c r="I271" s="164" t="s">
        <v>311</v>
      </c>
      <c r="J271" s="161" t="s">
        <v>312</v>
      </c>
      <c r="K271" s="161" t="s">
        <v>312</v>
      </c>
      <c r="L271" s="161" t="s">
        <v>313</v>
      </c>
      <c r="N271" s="226"/>
      <c r="O271" s="5" t="s">
        <v>504</v>
      </c>
      <c r="P271" s="224" t="s">
        <v>497</v>
      </c>
      <c r="X271" s="229"/>
      <c r="Y271" s="229"/>
      <c r="Z271" s="5"/>
      <c r="AA271" s="229"/>
      <c r="AB271" s="230"/>
      <c r="AC271" s="5"/>
      <c r="AD271" s="5"/>
      <c r="AE271" s="5"/>
      <c r="AF271" s="5"/>
      <c r="AG271" s="5"/>
    </row>
    <row r="272" spans="1:33" ht="16.5">
      <c r="A272" s="193" t="s">
        <v>625</v>
      </c>
      <c r="B272" s="193" t="s">
        <v>279</v>
      </c>
      <c r="C272" s="162" t="s">
        <v>322</v>
      </c>
      <c r="E272" s="229"/>
      <c r="H272" s="162">
        <v>2004</v>
      </c>
      <c r="I272" s="164" t="s">
        <v>313</v>
      </c>
      <c r="J272" s="193" t="s">
        <v>313</v>
      </c>
      <c r="K272" s="161" t="s">
        <v>313</v>
      </c>
      <c r="L272" s="161" t="s">
        <v>313</v>
      </c>
      <c r="M272" s="197">
        <v>8696.46322</v>
      </c>
      <c r="N272" s="223">
        <f aca="true" t="shared" si="16" ref="N272:N274">E272/M272</f>
        <v>0</v>
      </c>
      <c r="O272" s="193" t="s">
        <v>346</v>
      </c>
      <c r="P272" s="224" t="s">
        <v>497</v>
      </c>
      <c r="X272" s="229"/>
      <c r="Y272" s="229"/>
      <c r="Z272" s="5"/>
      <c r="AA272" s="229"/>
      <c r="AB272" s="230"/>
      <c r="AC272" s="5"/>
      <c r="AD272" s="5"/>
      <c r="AE272" s="5"/>
      <c r="AF272" s="5"/>
      <c r="AG272" s="5"/>
    </row>
    <row r="273" spans="1:33" ht="16.5">
      <c r="A273" s="193" t="s">
        <v>626</v>
      </c>
      <c r="B273" s="193" t="s">
        <v>279</v>
      </c>
      <c r="C273" s="162" t="s">
        <v>322</v>
      </c>
      <c r="E273" s="229"/>
      <c r="H273" s="162">
        <v>2001</v>
      </c>
      <c r="I273" s="164" t="s">
        <v>312</v>
      </c>
      <c r="J273" s="193" t="s">
        <v>312</v>
      </c>
      <c r="K273" s="161" t="s">
        <v>312</v>
      </c>
      <c r="L273" s="161" t="s">
        <v>312</v>
      </c>
      <c r="M273" s="197">
        <v>16481.41875</v>
      </c>
      <c r="N273" s="223">
        <f t="shared" si="16"/>
        <v>0</v>
      </c>
      <c r="O273" s="193" t="s">
        <v>357</v>
      </c>
      <c r="P273" s="224" t="s">
        <v>515</v>
      </c>
      <c r="X273" s="229"/>
      <c r="Y273" s="229"/>
      <c r="Z273" s="5"/>
      <c r="AA273" s="229"/>
      <c r="AB273" s="230"/>
      <c r="AC273" s="5"/>
      <c r="AD273" s="5"/>
      <c r="AE273" s="5"/>
      <c r="AF273" s="5"/>
      <c r="AG273" s="5"/>
    </row>
    <row r="274" spans="1:33" ht="16.5">
      <c r="A274" s="193" t="s">
        <v>627</v>
      </c>
      <c r="B274" s="193" t="s">
        <v>279</v>
      </c>
      <c r="C274" s="162" t="s">
        <v>322</v>
      </c>
      <c r="E274" s="229"/>
      <c r="H274" s="162">
        <v>2005</v>
      </c>
      <c r="I274" s="164" t="s">
        <v>313</v>
      </c>
      <c r="J274" s="193" t="s">
        <v>313</v>
      </c>
      <c r="K274" s="161" t="s">
        <v>313</v>
      </c>
      <c r="L274" s="161" t="s">
        <v>313</v>
      </c>
      <c r="M274" s="197">
        <v>312870.44795</v>
      </c>
      <c r="N274" s="223">
        <f t="shared" si="16"/>
        <v>0</v>
      </c>
      <c r="O274" s="193" t="s">
        <v>478</v>
      </c>
      <c r="P274" s="224" t="s">
        <v>532</v>
      </c>
      <c r="X274" s="229"/>
      <c r="Y274" s="229"/>
      <c r="Z274" s="5"/>
      <c r="AA274" s="229"/>
      <c r="AB274" s="230"/>
      <c r="AC274" s="5"/>
      <c r="AD274" s="5"/>
      <c r="AE274" s="5"/>
      <c r="AF274" s="5"/>
      <c r="AG274" s="5"/>
    </row>
    <row r="275" spans="1:33" ht="16.5">
      <c r="A275" s="5" t="s">
        <v>628</v>
      </c>
      <c r="B275" s="5" t="s">
        <v>279</v>
      </c>
      <c r="C275" s="162" t="s">
        <v>322</v>
      </c>
      <c r="E275" s="229"/>
      <c r="H275" s="162">
        <v>2014</v>
      </c>
      <c r="I275" s="164" t="s">
        <v>311</v>
      </c>
      <c r="J275" s="161" t="s">
        <v>312</v>
      </c>
      <c r="K275" s="161" t="s">
        <v>312</v>
      </c>
      <c r="L275" s="161" t="s">
        <v>313</v>
      </c>
      <c r="M275" s="197"/>
      <c r="N275" s="226"/>
      <c r="O275" s="5" t="s">
        <v>363</v>
      </c>
      <c r="P275" s="224" t="s">
        <v>515</v>
      </c>
      <c r="X275" s="229"/>
      <c r="Y275" s="229"/>
      <c r="Z275" s="5"/>
      <c r="AA275" s="229"/>
      <c r="AB275" s="230"/>
      <c r="AC275" s="5"/>
      <c r="AD275" s="5"/>
      <c r="AE275" s="5"/>
      <c r="AF275" s="5"/>
      <c r="AG275" s="5"/>
    </row>
    <row r="276" spans="1:33" ht="16.5">
      <c r="A276" s="193" t="s">
        <v>629</v>
      </c>
      <c r="B276" s="193" t="s">
        <v>279</v>
      </c>
      <c r="C276" s="162" t="s">
        <v>322</v>
      </c>
      <c r="E276" s="229"/>
      <c r="H276" s="162">
        <v>1999</v>
      </c>
      <c r="I276" s="164" t="s">
        <v>313</v>
      </c>
      <c r="J276" s="193" t="s">
        <v>313</v>
      </c>
      <c r="K276" s="161" t="s">
        <v>313</v>
      </c>
      <c r="L276" s="161" t="s">
        <v>313</v>
      </c>
      <c r="M276" s="197">
        <v>133958.8493</v>
      </c>
      <c r="N276" s="223">
        <f>E276/M276</f>
        <v>0</v>
      </c>
      <c r="O276" s="193" t="s">
        <v>399</v>
      </c>
      <c r="P276" s="231" t="s">
        <v>524</v>
      </c>
      <c r="X276" s="229"/>
      <c r="Y276" s="229"/>
      <c r="Z276" s="5"/>
      <c r="AA276" s="229"/>
      <c r="AB276" s="230"/>
      <c r="AC276" s="5"/>
      <c r="AD276" s="5"/>
      <c r="AE276" s="5"/>
      <c r="AF276" s="5"/>
      <c r="AG276" s="5"/>
    </row>
    <row r="277" spans="1:33" ht="16.5">
      <c r="A277" s="193" t="s">
        <v>630</v>
      </c>
      <c r="B277" s="5" t="s">
        <v>279</v>
      </c>
      <c r="C277" s="162" t="s">
        <v>322</v>
      </c>
      <c r="E277" s="229"/>
      <c r="H277" s="162">
        <v>2018</v>
      </c>
      <c r="I277" s="164" t="s">
        <v>313</v>
      </c>
      <c r="J277" s="161" t="s">
        <v>313</v>
      </c>
      <c r="K277" s="161" t="s">
        <v>313</v>
      </c>
      <c r="L277" s="161" t="s">
        <v>313</v>
      </c>
      <c r="N277" s="226"/>
      <c r="O277" s="5" t="s">
        <v>426</v>
      </c>
      <c r="P277" s="224" t="s">
        <v>508</v>
      </c>
      <c r="X277" s="229"/>
      <c r="Y277" s="229"/>
      <c r="Z277" s="5"/>
      <c r="AA277" s="229"/>
      <c r="AB277" s="230"/>
      <c r="AC277" s="5"/>
      <c r="AD277" s="5"/>
      <c r="AE277" s="5"/>
      <c r="AF277" s="5"/>
      <c r="AG277" s="5"/>
    </row>
    <row r="278" spans="1:33" ht="16.5">
      <c r="A278" s="193" t="s">
        <v>631</v>
      </c>
      <c r="B278" s="193" t="s">
        <v>279</v>
      </c>
      <c r="C278" s="162" t="s">
        <v>322</v>
      </c>
      <c r="E278" s="194"/>
      <c r="H278" s="162">
        <v>2002</v>
      </c>
      <c r="I278" s="164" t="s">
        <v>313</v>
      </c>
      <c r="J278" s="193" t="s">
        <v>313</v>
      </c>
      <c r="K278" s="161" t="s">
        <v>313</v>
      </c>
      <c r="L278" s="161" t="s">
        <v>313</v>
      </c>
      <c r="M278" s="197">
        <v>174581.25105</v>
      </c>
      <c r="N278" s="223">
        <f>E278/M278</f>
        <v>0</v>
      </c>
      <c r="O278" s="193" t="s">
        <v>479</v>
      </c>
      <c r="P278" s="224" t="s">
        <v>508</v>
      </c>
      <c r="X278" s="194"/>
      <c r="Y278" s="5"/>
      <c r="Z278" s="5"/>
      <c r="AA278" s="194"/>
      <c r="AB278" s="5"/>
      <c r="AC278" s="212"/>
      <c r="AD278" s="5"/>
      <c r="AE278" s="5"/>
      <c r="AF278" s="5"/>
      <c r="AG278" s="5"/>
    </row>
    <row r="279" spans="1:33" ht="16.5">
      <c r="A279" s="5" t="s">
        <v>632</v>
      </c>
      <c r="B279" s="5" t="s">
        <v>279</v>
      </c>
      <c r="C279" s="162" t="s">
        <v>322</v>
      </c>
      <c r="E279" s="229"/>
      <c r="H279" s="162">
        <v>2017</v>
      </c>
      <c r="I279" s="164" t="s">
        <v>313</v>
      </c>
      <c r="J279" s="164" t="s">
        <v>313</v>
      </c>
      <c r="K279" s="164" t="s">
        <v>313</v>
      </c>
      <c r="L279" s="164" t="s">
        <v>313</v>
      </c>
      <c r="N279" s="226"/>
      <c r="O279" s="5" t="s">
        <v>631</v>
      </c>
      <c r="P279" s="224" t="s">
        <v>508</v>
      </c>
      <c r="X279" s="229"/>
      <c r="Y279" s="229"/>
      <c r="Z279" s="5"/>
      <c r="AA279" s="229"/>
      <c r="AB279" s="230"/>
      <c r="AC279" s="5"/>
      <c r="AD279" s="5"/>
      <c r="AE279" s="5"/>
      <c r="AF279" s="5"/>
      <c r="AG279" s="5"/>
    </row>
    <row r="280" spans="1:33" ht="16.5">
      <c r="A280" s="193" t="s">
        <v>633</v>
      </c>
      <c r="B280" s="193" t="s">
        <v>279</v>
      </c>
      <c r="C280" s="162" t="s">
        <v>322</v>
      </c>
      <c r="E280" s="229"/>
      <c r="H280" s="162">
        <v>2002</v>
      </c>
      <c r="I280" s="164" t="s">
        <v>313</v>
      </c>
      <c r="J280" s="193" t="s">
        <v>312</v>
      </c>
      <c r="K280" s="161" t="s">
        <v>312</v>
      </c>
      <c r="L280" s="161" t="s">
        <v>313</v>
      </c>
      <c r="M280" s="197">
        <v>40986.9735</v>
      </c>
      <c r="N280" s="223">
        <f>E280/M280</f>
        <v>0</v>
      </c>
      <c r="O280" s="193" t="s">
        <v>315</v>
      </c>
      <c r="P280" s="224" t="s">
        <v>502</v>
      </c>
      <c r="X280" s="229"/>
      <c r="Y280" s="229"/>
      <c r="Z280" s="5"/>
      <c r="AA280" s="229"/>
      <c r="AB280" s="230"/>
      <c r="AC280" s="5"/>
      <c r="AD280" s="5"/>
      <c r="AE280" s="5"/>
      <c r="AF280" s="5"/>
      <c r="AG280" s="5"/>
    </row>
    <row r="281" spans="1:33" ht="16.5">
      <c r="A281" s="5" t="s">
        <v>634</v>
      </c>
      <c r="B281" s="5" t="s">
        <v>279</v>
      </c>
      <c r="C281" s="162" t="s">
        <v>322</v>
      </c>
      <c r="E281" s="229"/>
      <c r="H281" s="162">
        <v>2018</v>
      </c>
      <c r="I281" s="164" t="s">
        <v>313</v>
      </c>
      <c r="J281" s="161" t="s">
        <v>313</v>
      </c>
      <c r="K281" s="161" t="s">
        <v>313</v>
      </c>
      <c r="L281" s="161" t="s">
        <v>313</v>
      </c>
      <c r="N281" s="226"/>
      <c r="O281" s="5" t="s">
        <v>410</v>
      </c>
      <c r="P281" s="224" t="s">
        <v>524</v>
      </c>
      <c r="X281" s="229"/>
      <c r="Y281" s="229"/>
      <c r="Z281" s="5"/>
      <c r="AA281" s="229"/>
      <c r="AB281" s="230"/>
      <c r="AC281" s="5"/>
      <c r="AD281" s="5"/>
      <c r="AE281" s="5"/>
      <c r="AF281" s="5"/>
      <c r="AG281" s="5"/>
    </row>
    <row r="282" spans="1:34" ht="16.5">
      <c r="A282" s="193" t="s">
        <v>635</v>
      </c>
      <c r="B282" s="193" t="s">
        <v>279</v>
      </c>
      <c r="C282" s="162" t="s">
        <v>322</v>
      </c>
      <c r="E282" s="229"/>
      <c r="F282" s="5"/>
      <c r="G282" s="5"/>
      <c r="H282" s="162">
        <v>2018</v>
      </c>
      <c r="I282" s="164" t="s">
        <v>313</v>
      </c>
      <c r="J282" s="161" t="s">
        <v>313</v>
      </c>
      <c r="K282" s="161" t="s">
        <v>313</v>
      </c>
      <c r="L282" s="161" t="s">
        <v>313</v>
      </c>
      <c r="N282" s="226"/>
      <c r="O282" s="193" t="s">
        <v>398</v>
      </c>
      <c r="P282" s="224" t="s">
        <v>497</v>
      </c>
      <c r="X282" s="229"/>
      <c r="Y282" s="229"/>
      <c r="Z282" s="5"/>
      <c r="AA282" s="229"/>
      <c r="AB282" s="230"/>
      <c r="AC282" s="5"/>
      <c r="AD282" s="5"/>
      <c r="AE282" s="5"/>
      <c r="AF282" s="5"/>
      <c r="AG282" s="5"/>
      <c r="AH282" s="212"/>
    </row>
    <row r="283" spans="1:34" ht="16.5">
      <c r="A283" s="5" t="s">
        <v>636</v>
      </c>
      <c r="B283" s="5" t="s">
        <v>279</v>
      </c>
      <c r="C283" s="162" t="s">
        <v>322</v>
      </c>
      <c r="E283" s="229"/>
      <c r="F283" s="5"/>
      <c r="G283" s="5"/>
      <c r="H283" s="162">
        <v>2019</v>
      </c>
      <c r="I283" s="164" t="s">
        <v>313</v>
      </c>
      <c r="J283" s="161" t="s">
        <v>313</v>
      </c>
      <c r="K283" s="161" t="s">
        <v>313</v>
      </c>
      <c r="L283" s="161" t="s">
        <v>313</v>
      </c>
      <c r="X283" s="229"/>
      <c r="Y283" s="229"/>
      <c r="Z283" s="5"/>
      <c r="AA283" s="229"/>
      <c r="AB283" s="230"/>
      <c r="AC283" s="5"/>
      <c r="AD283" s="5"/>
      <c r="AE283" s="5"/>
      <c r="AF283" s="5"/>
      <c r="AG283" s="5"/>
      <c r="AH283" s="212"/>
    </row>
    <row r="284" spans="1:34" ht="16.5">
      <c r="A284" s="5" t="s">
        <v>637</v>
      </c>
      <c r="B284" s="5" t="s">
        <v>279</v>
      </c>
      <c r="C284" s="162" t="s">
        <v>322</v>
      </c>
      <c r="E284" s="229"/>
      <c r="F284" s="5"/>
      <c r="G284" s="5"/>
      <c r="H284" s="162">
        <v>2017</v>
      </c>
      <c r="I284" s="164" t="s">
        <v>313</v>
      </c>
      <c r="J284" s="161" t="s">
        <v>313</v>
      </c>
      <c r="K284" s="161" t="s">
        <v>313</v>
      </c>
      <c r="L284" s="161" t="s">
        <v>313</v>
      </c>
      <c r="N284" s="223"/>
      <c r="O284" s="5" t="s">
        <v>444</v>
      </c>
      <c r="P284" s="224" t="s">
        <v>508</v>
      </c>
      <c r="X284" s="229"/>
      <c r="Y284" s="229"/>
      <c r="Z284" s="5"/>
      <c r="AA284" s="229"/>
      <c r="AB284" s="230"/>
      <c r="AC284" s="5"/>
      <c r="AD284" s="5"/>
      <c r="AE284" s="5"/>
      <c r="AF284" s="5"/>
      <c r="AG284" s="5"/>
      <c r="AH284" s="212"/>
    </row>
    <row r="285" spans="1:34" ht="16.5">
      <c r="A285" s="5" t="s">
        <v>638</v>
      </c>
      <c r="B285" s="5" t="s">
        <v>279</v>
      </c>
      <c r="C285" s="162"/>
      <c r="E285" s="229"/>
      <c r="F285" s="5"/>
      <c r="G285" s="5"/>
      <c r="H285" s="162">
        <v>2015</v>
      </c>
      <c r="I285" s="164" t="s">
        <v>311</v>
      </c>
      <c r="J285" s="161" t="s">
        <v>312</v>
      </c>
      <c r="K285" s="161" t="s">
        <v>312</v>
      </c>
      <c r="L285" s="161" t="s">
        <v>313</v>
      </c>
      <c r="M285" s="197">
        <v>244309</v>
      </c>
      <c r="N285" s="223"/>
      <c r="O285" s="5" t="s">
        <v>393</v>
      </c>
      <c r="P285" s="224" t="s">
        <v>572</v>
      </c>
      <c r="X285" s="229"/>
      <c r="Y285" s="229"/>
      <c r="Z285" s="5"/>
      <c r="AA285" s="229"/>
      <c r="AB285" s="230"/>
      <c r="AC285" s="5"/>
      <c r="AD285" s="5"/>
      <c r="AE285" s="5"/>
      <c r="AF285" s="5"/>
      <c r="AG285" s="5"/>
      <c r="AH285" s="212"/>
    </row>
    <row r="286" spans="1:34" ht="16.5">
      <c r="A286" s="5" t="s">
        <v>639</v>
      </c>
      <c r="B286" s="5" t="s">
        <v>279</v>
      </c>
      <c r="C286" s="162" t="s">
        <v>322</v>
      </c>
      <c r="F286" s="5"/>
      <c r="G286" s="5"/>
      <c r="H286" s="162">
        <v>2002</v>
      </c>
      <c r="I286" s="164" t="s">
        <v>313</v>
      </c>
      <c r="J286" s="161" t="s">
        <v>313</v>
      </c>
      <c r="K286" s="161" t="s">
        <v>313</v>
      </c>
      <c r="L286" s="161" t="s">
        <v>313</v>
      </c>
      <c r="M286" s="197"/>
      <c r="N286" s="226"/>
      <c r="O286" s="5" t="s">
        <v>556</v>
      </c>
      <c r="P286" s="224" t="s">
        <v>524</v>
      </c>
      <c r="U286" s="224"/>
      <c r="W286" s="229"/>
      <c r="X286" s="229"/>
      <c r="Y286" s="229"/>
      <c r="Z286" s="5"/>
      <c r="AA286" s="229"/>
      <c r="AB286" s="230"/>
      <c r="AC286" s="5"/>
      <c r="AD286" s="5"/>
      <c r="AE286" s="5"/>
      <c r="AF286" s="5"/>
      <c r="AG286" s="5"/>
      <c r="AH286" s="212"/>
    </row>
    <row r="287" spans="1:34" ht="16.5">
      <c r="A287" s="193" t="s">
        <v>640</v>
      </c>
      <c r="B287" s="193" t="s">
        <v>279</v>
      </c>
      <c r="C287" s="162" t="s">
        <v>322</v>
      </c>
      <c r="F287" s="5"/>
      <c r="G287" s="5"/>
      <c r="H287" s="162">
        <v>1999</v>
      </c>
      <c r="I287" s="164" t="s">
        <v>313</v>
      </c>
      <c r="J287" s="193" t="s">
        <v>313</v>
      </c>
      <c r="K287" s="161" t="s">
        <v>313</v>
      </c>
      <c r="L287" s="161" t="s">
        <v>313</v>
      </c>
      <c r="M287" s="197">
        <v>128468.330016</v>
      </c>
      <c r="N287" s="223">
        <f aca="true" t="shared" si="17" ref="N287:N289">E287/M287</f>
        <v>0</v>
      </c>
      <c r="O287" s="193" t="s">
        <v>556</v>
      </c>
      <c r="P287" s="224" t="s">
        <v>524</v>
      </c>
      <c r="U287" s="224"/>
      <c r="W287" s="229"/>
      <c r="X287" s="229"/>
      <c r="Y287" s="229"/>
      <c r="Z287" s="5"/>
      <c r="AA287" s="229"/>
      <c r="AB287" s="230"/>
      <c r="AC287" s="5"/>
      <c r="AD287" s="5"/>
      <c r="AE287" s="5"/>
      <c r="AF287" s="5"/>
      <c r="AG287" s="5"/>
      <c r="AH287" s="212"/>
    </row>
    <row r="288" spans="1:34" ht="16.5">
      <c r="A288" s="193" t="s">
        <v>641</v>
      </c>
      <c r="B288" s="193" t="s">
        <v>279</v>
      </c>
      <c r="C288" s="162" t="s">
        <v>322</v>
      </c>
      <c r="F288" s="5"/>
      <c r="G288" s="5"/>
      <c r="H288" s="162">
        <v>1999</v>
      </c>
      <c r="I288" s="164" t="s">
        <v>313</v>
      </c>
      <c r="J288" s="193" t="s">
        <v>313</v>
      </c>
      <c r="K288" s="161" t="s">
        <v>313</v>
      </c>
      <c r="L288" s="161" t="s">
        <v>313</v>
      </c>
      <c r="M288" s="197">
        <v>52077.279639</v>
      </c>
      <c r="N288" s="223">
        <f t="shared" si="17"/>
        <v>0</v>
      </c>
      <c r="O288" s="193" t="s">
        <v>402</v>
      </c>
      <c r="P288" s="224" t="s">
        <v>524</v>
      </c>
      <c r="U288" s="224"/>
      <c r="W288" s="229"/>
      <c r="X288" s="229"/>
      <c r="Y288" s="229"/>
      <c r="Z288" s="5"/>
      <c r="AA288" s="229"/>
      <c r="AB288" s="230"/>
      <c r="AC288" s="5"/>
      <c r="AD288" s="5"/>
      <c r="AE288" s="5"/>
      <c r="AF288" s="5"/>
      <c r="AG288" s="5"/>
      <c r="AH288" s="212"/>
    </row>
    <row r="289" spans="1:34" ht="16.5">
      <c r="A289" s="193" t="s">
        <v>642</v>
      </c>
      <c r="B289" s="193" t="s">
        <v>279</v>
      </c>
      <c r="C289" s="162" t="s">
        <v>322</v>
      </c>
      <c r="F289" s="5"/>
      <c r="G289" s="5"/>
      <c r="H289" s="162">
        <v>1999</v>
      </c>
      <c r="I289" s="164" t="s">
        <v>313</v>
      </c>
      <c r="J289" s="193" t="s">
        <v>313</v>
      </c>
      <c r="K289" s="161" t="s">
        <v>313</v>
      </c>
      <c r="L289" s="161" t="s">
        <v>313</v>
      </c>
      <c r="M289" s="197">
        <v>114164.588117</v>
      </c>
      <c r="N289" s="223">
        <f t="shared" si="17"/>
        <v>0</v>
      </c>
      <c r="O289" s="193" t="s">
        <v>392</v>
      </c>
      <c r="P289" s="224" t="s">
        <v>524</v>
      </c>
      <c r="U289" s="231"/>
      <c r="W289" s="229"/>
      <c r="X289" s="229"/>
      <c r="Y289" s="229"/>
      <c r="Z289" s="5"/>
      <c r="AA289" s="229"/>
      <c r="AB289" s="230"/>
      <c r="AC289" s="5"/>
      <c r="AD289" s="5"/>
      <c r="AE289" s="5"/>
      <c r="AF289" s="5"/>
      <c r="AG289" s="5"/>
      <c r="AH289" s="212"/>
    </row>
    <row r="290" spans="1:34" ht="16.5">
      <c r="A290" s="5" t="s">
        <v>643</v>
      </c>
      <c r="B290" s="5" t="s">
        <v>279</v>
      </c>
      <c r="C290" s="162" t="s">
        <v>322</v>
      </c>
      <c r="F290" s="5"/>
      <c r="G290" s="5"/>
      <c r="H290" s="162">
        <v>2019</v>
      </c>
      <c r="I290" s="164" t="s">
        <v>313</v>
      </c>
      <c r="J290" s="161" t="s">
        <v>313</v>
      </c>
      <c r="K290" s="161" t="s">
        <v>313</v>
      </c>
      <c r="L290" s="161" t="s">
        <v>313</v>
      </c>
      <c r="U290" s="224"/>
      <c r="W290" s="229"/>
      <c r="X290" s="229"/>
      <c r="Y290" s="229"/>
      <c r="Z290" s="5"/>
      <c r="AA290" s="229"/>
      <c r="AB290" s="230"/>
      <c r="AC290" s="5"/>
      <c r="AD290" s="5"/>
      <c r="AE290" s="5"/>
      <c r="AF290" s="5"/>
      <c r="AG290" s="5"/>
      <c r="AH290" s="212"/>
    </row>
    <row r="291" spans="1:47" ht="16.5">
      <c r="A291" s="193" t="s">
        <v>644</v>
      </c>
      <c r="B291" s="193" t="s">
        <v>279</v>
      </c>
      <c r="C291" s="162" t="s">
        <v>322</v>
      </c>
      <c r="F291" s="5"/>
      <c r="G291" s="5"/>
      <c r="H291" s="162">
        <v>2001</v>
      </c>
      <c r="I291" s="164" t="s">
        <v>313</v>
      </c>
      <c r="J291" s="193" t="s">
        <v>313</v>
      </c>
      <c r="K291" s="161" t="s">
        <v>313</v>
      </c>
      <c r="L291" s="161" t="s">
        <v>313</v>
      </c>
      <c r="M291" s="197">
        <v>13423.099812</v>
      </c>
      <c r="N291" s="223">
        <f aca="true" t="shared" si="18" ref="N291:N293">E291/M291</f>
        <v>0</v>
      </c>
      <c r="O291" s="193" t="s">
        <v>432</v>
      </c>
      <c r="P291" s="224" t="s">
        <v>508</v>
      </c>
      <c r="U291" s="224"/>
      <c r="W291" s="229"/>
      <c r="X291" s="229"/>
      <c r="Y291" s="229"/>
      <c r="Z291" s="5"/>
      <c r="AA291" s="229"/>
      <c r="AB291" s="230"/>
      <c r="AC291" s="5"/>
      <c r="AD291" s="5"/>
      <c r="AE291" s="5"/>
      <c r="AF291" s="5"/>
      <c r="AG291" s="5"/>
      <c r="AH291" s="212"/>
      <c r="AR291" s="5"/>
      <c r="AS291" s="5"/>
      <c r="AT291" s="5"/>
      <c r="AU291" s="5"/>
    </row>
    <row r="292" spans="1:47" ht="16.5">
      <c r="A292" s="193" t="s">
        <v>645</v>
      </c>
      <c r="B292" s="193" t="s">
        <v>279</v>
      </c>
      <c r="C292" s="162" t="s">
        <v>316</v>
      </c>
      <c r="F292" s="5"/>
      <c r="G292" s="5"/>
      <c r="H292" s="162">
        <v>2001</v>
      </c>
      <c r="I292" s="164" t="s">
        <v>313</v>
      </c>
      <c r="J292" s="193" t="s">
        <v>313</v>
      </c>
      <c r="K292" s="161" t="s">
        <v>313</v>
      </c>
      <c r="L292" s="161" t="s">
        <v>313</v>
      </c>
      <c r="M292" s="197">
        <v>152601.91885</v>
      </c>
      <c r="N292" s="223">
        <f t="shared" si="18"/>
        <v>0</v>
      </c>
      <c r="O292" s="193" t="s">
        <v>646</v>
      </c>
      <c r="P292" s="224" t="s">
        <v>515</v>
      </c>
      <c r="U292" s="224"/>
      <c r="V292" s="161"/>
      <c r="W292" s="229"/>
      <c r="X292" s="229"/>
      <c r="Y292" s="229"/>
      <c r="Z292" s="5"/>
      <c r="AA292" s="229"/>
      <c r="AB292" s="230"/>
      <c r="AC292" s="5"/>
      <c r="AD292" s="5"/>
      <c r="AE292" s="5"/>
      <c r="AF292" s="5"/>
      <c r="AG292" s="5"/>
      <c r="AH292" s="212"/>
      <c r="AR292" s="5"/>
      <c r="AS292" s="5"/>
      <c r="AT292" s="5"/>
      <c r="AU292" s="5"/>
    </row>
    <row r="293" spans="1:48" ht="16.5">
      <c r="A293" s="193" t="s">
        <v>647</v>
      </c>
      <c r="B293" s="193" t="s">
        <v>279</v>
      </c>
      <c r="C293" s="162" t="s">
        <v>316</v>
      </c>
      <c r="F293" s="5"/>
      <c r="G293" s="5"/>
      <c r="H293" s="162">
        <v>2002</v>
      </c>
      <c r="I293" s="164" t="s">
        <v>313</v>
      </c>
      <c r="J293" s="193" t="s">
        <v>313</v>
      </c>
      <c r="K293" s="161" t="s">
        <v>313</v>
      </c>
      <c r="L293" s="161" t="s">
        <v>313</v>
      </c>
      <c r="M293" s="197">
        <v>118741.619199</v>
      </c>
      <c r="N293" s="223">
        <f t="shared" si="18"/>
        <v>0</v>
      </c>
      <c r="O293" s="193" t="s">
        <v>646</v>
      </c>
      <c r="P293" s="224" t="s">
        <v>515</v>
      </c>
      <c r="U293" s="224"/>
      <c r="V293" s="161"/>
      <c r="W293" s="229"/>
      <c r="X293" s="229"/>
      <c r="Y293" s="229"/>
      <c r="Z293" s="5"/>
      <c r="AA293" s="229"/>
      <c r="AB293" s="230"/>
      <c r="AC293" s="5"/>
      <c r="AD293" s="5"/>
      <c r="AE293" s="5"/>
      <c r="AF293" s="5"/>
      <c r="AG293" s="5"/>
      <c r="AH293" s="212"/>
      <c r="AR293" s="5"/>
      <c r="AS293" s="5"/>
      <c r="AT293" s="5"/>
      <c r="AU293" s="5"/>
      <c r="AV293" s="5"/>
    </row>
    <row r="294" spans="1:48" ht="16.5">
      <c r="A294" s="5" t="s">
        <v>648</v>
      </c>
      <c r="B294" s="5" t="s">
        <v>279</v>
      </c>
      <c r="C294" s="162" t="s">
        <v>322</v>
      </c>
      <c r="F294" s="5"/>
      <c r="G294" s="5"/>
      <c r="H294" s="162">
        <v>2019</v>
      </c>
      <c r="I294" s="164" t="s">
        <v>313</v>
      </c>
      <c r="J294" s="161" t="s">
        <v>313</v>
      </c>
      <c r="K294" s="161" t="s">
        <v>313</v>
      </c>
      <c r="L294" s="161" t="s">
        <v>313</v>
      </c>
      <c r="N294" s="226"/>
      <c r="O294" s="5" t="s">
        <v>649</v>
      </c>
      <c r="P294" s="224" t="s">
        <v>515</v>
      </c>
      <c r="U294" s="224"/>
      <c r="V294" s="161"/>
      <c r="W294" s="229"/>
      <c r="X294" s="229"/>
      <c r="Y294" s="229"/>
      <c r="Z294" s="5"/>
      <c r="AA294" s="229"/>
      <c r="AB294" s="230"/>
      <c r="AC294" s="5"/>
      <c r="AD294" s="5"/>
      <c r="AE294" s="5"/>
      <c r="AF294" s="5"/>
      <c r="AG294" s="5"/>
      <c r="AH294" s="212"/>
      <c r="AR294" s="5"/>
      <c r="AS294" s="5"/>
      <c r="AT294" s="5"/>
      <c r="AU294" s="5"/>
      <c r="AV294" s="5"/>
    </row>
    <row r="295" spans="1:48" ht="16.5">
      <c r="A295" s="193" t="s">
        <v>650</v>
      </c>
      <c r="B295" s="193" t="s">
        <v>279</v>
      </c>
      <c r="C295" s="162" t="s">
        <v>322</v>
      </c>
      <c r="F295" s="5"/>
      <c r="G295" s="5"/>
      <c r="H295" s="162">
        <v>2001</v>
      </c>
      <c r="I295" s="164" t="s">
        <v>313</v>
      </c>
      <c r="J295" s="193" t="s">
        <v>313</v>
      </c>
      <c r="K295" s="161" t="s">
        <v>313</v>
      </c>
      <c r="L295" s="161" t="s">
        <v>313</v>
      </c>
      <c r="M295" s="197">
        <v>39818.74895</v>
      </c>
      <c r="N295" s="223">
        <f>E295/M295</f>
        <v>0</v>
      </c>
      <c r="O295" s="193" t="s">
        <v>651</v>
      </c>
      <c r="P295" s="224" t="s">
        <v>508</v>
      </c>
      <c r="U295" s="224"/>
      <c r="V295" s="161"/>
      <c r="W295" s="232"/>
      <c r="X295" s="229"/>
      <c r="Y295" s="229"/>
      <c r="Z295" s="5"/>
      <c r="AA295" s="229"/>
      <c r="AB295" s="230"/>
      <c r="AC295" s="5"/>
      <c r="AD295" s="5"/>
      <c r="AE295" s="5"/>
      <c r="AF295" s="5"/>
      <c r="AG295" s="5"/>
      <c r="AH295" s="212"/>
      <c r="AR295" s="5"/>
      <c r="AS295" s="5"/>
      <c r="AT295" s="5"/>
      <c r="AU295" s="5"/>
      <c r="AV295" s="5"/>
    </row>
    <row r="296" spans="1:48" ht="16.5">
      <c r="A296" s="5" t="s">
        <v>652</v>
      </c>
      <c r="B296" s="5" t="s">
        <v>279</v>
      </c>
      <c r="C296" s="162" t="s">
        <v>322</v>
      </c>
      <c r="F296" s="5"/>
      <c r="G296" s="5"/>
      <c r="H296" s="162">
        <v>2016</v>
      </c>
      <c r="I296" s="164" t="s">
        <v>313</v>
      </c>
      <c r="J296" s="161" t="s">
        <v>313</v>
      </c>
      <c r="K296" s="161" t="s">
        <v>313</v>
      </c>
      <c r="L296" s="161" t="s">
        <v>313</v>
      </c>
      <c r="M296" s="197"/>
      <c r="N296" s="223"/>
      <c r="O296" s="5" t="s">
        <v>653</v>
      </c>
      <c r="P296" s="224" t="s">
        <v>519</v>
      </c>
      <c r="U296" s="224"/>
      <c r="V296" s="161"/>
      <c r="W296" s="229"/>
      <c r="X296" s="229"/>
      <c r="Y296" s="229"/>
      <c r="Z296" s="5"/>
      <c r="AA296" s="229"/>
      <c r="AB296" s="230"/>
      <c r="AC296" s="5"/>
      <c r="AD296" s="5"/>
      <c r="AE296" s="5"/>
      <c r="AF296" s="5"/>
      <c r="AG296" s="5"/>
      <c r="AH296" s="5"/>
      <c r="AI296" s="5"/>
      <c r="AJ296" s="5"/>
      <c r="AK296" s="5"/>
      <c r="AL296" s="5"/>
      <c r="AM296" s="5"/>
      <c r="AN296" s="5"/>
      <c r="AO296" s="5"/>
      <c r="AP296" s="5"/>
      <c r="AQ296" s="5"/>
      <c r="AR296" s="5"/>
      <c r="AS296" s="5"/>
      <c r="AT296" s="5"/>
      <c r="AU296" s="5"/>
      <c r="AV296" s="5"/>
    </row>
    <row r="297" spans="1:48" ht="16.5">
      <c r="A297" s="193" t="s">
        <v>654</v>
      </c>
      <c r="B297" s="193" t="s">
        <v>279</v>
      </c>
      <c r="C297" s="162" t="s">
        <v>322</v>
      </c>
      <c r="F297" s="5"/>
      <c r="G297" s="5"/>
      <c r="H297" s="162">
        <v>2001</v>
      </c>
      <c r="I297" s="164" t="s">
        <v>311</v>
      </c>
      <c r="J297" s="193" t="s">
        <v>312</v>
      </c>
      <c r="K297" s="161" t="s">
        <v>312</v>
      </c>
      <c r="L297" s="161" t="s">
        <v>313</v>
      </c>
      <c r="M297" s="197">
        <v>141831.144483</v>
      </c>
      <c r="N297" s="223">
        <f aca="true" t="shared" si="19" ref="N297:N298">E297/M297</f>
        <v>0</v>
      </c>
      <c r="O297" s="193" t="s">
        <v>321</v>
      </c>
      <c r="P297" s="224" t="s">
        <v>572</v>
      </c>
      <c r="U297" s="224"/>
      <c r="V297" s="161"/>
      <c r="W297" s="229"/>
      <c r="X297" s="229"/>
      <c r="Y297" s="229"/>
      <c r="Z297" s="5"/>
      <c r="AA297" s="229"/>
      <c r="AB297" s="230"/>
      <c r="AC297" s="5"/>
      <c r="AD297" s="5"/>
      <c r="AE297" s="5"/>
      <c r="AF297" s="5"/>
      <c r="AG297" s="5"/>
      <c r="AH297" s="5"/>
      <c r="AI297" s="5"/>
      <c r="AJ297" s="5"/>
      <c r="AK297" s="5"/>
      <c r="AL297" s="5"/>
      <c r="AM297" s="5"/>
      <c r="AN297" s="5"/>
      <c r="AO297" s="5"/>
      <c r="AP297" s="5"/>
      <c r="AQ297" s="5"/>
      <c r="AR297" s="5"/>
      <c r="AS297" s="5"/>
      <c r="AT297" s="5"/>
      <c r="AU297" s="5"/>
      <c r="AV297" s="5"/>
    </row>
    <row r="298" spans="1:48" ht="16.5">
      <c r="A298" s="193" t="s">
        <v>655</v>
      </c>
      <c r="B298" s="193" t="s">
        <v>279</v>
      </c>
      <c r="C298" s="162" t="s">
        <v>322</v>
      </c>
      <c r="F298" s="5"/>
      <c r="G298" s="5"/>
      <c r="H298" s="162">
        <v>2001</v>
      </c>
      <c r="I298" s="164" t="s">
        <v>313</v>
      </c>
      <c r="J298" s="193" t="s">
        <v>313</v>
      </c>
      <c r="K298" s="161" t="s">
        <v>313</v>
      </c>
      <c r="L298" s="161" t="s">
        <v>313</v>
      </c>
      <c r="M298" s="197">
        <v>129220.44530399998</v>
      </c>
      <c r="N298" s="223">
        <f t="shared" si="19"/>
        <v>0</v>
      </c>
      <c r="O298" s="193" t="s">
        <v>433</v>
      </c>
      <c r="P298" s="224" t="s">
        <v>497</v>
      </c>
      <c r="U298" s="224"/>
      <c r="V298" s="161"/>
      <c r="W298" s="229"/>
      <c r="X298" s="229"/>
      <c r="Y298" s="229"/>
      <c r="Z298" s="5"/>
      <c r="AA298" s="229"/>
      <c r="AB298" s="230"/>
      <c r="AC298" s="5"/>
      <c r="AD298" s="5"/>
      <c r="AE298" s="5"/>
      <c r="AF298" s="5"/>
      <c r="AG298" s="5"/>
      <c r="AH298" s="5"/>
      <c r="AI298" s="5"/>
      <c r="AJ298" s="5"/>
      <c r="AK298" s="5"/>
      <c r="AL298" s="5"/>
      <c r="AM298" s="5"/>
      <c r="AN298" s="5"/>
      <c r="AO298" s="5"/>
      <c r="AP298" s="5"/>
      <c r="AQ298" s="5"/>
      <c r="AR298" s="5"/>
      <c r="AS298" s="5"/>
      <c r="AT298" s="5"/>
      <c r="AU298" s="5"/>
      <c r="AV298" s="5"/>
    </row>
    <row r="299" spans="1:48" ht="16.5">
      <c r="A299" s="193" t="s">
        <v>656</v>
      </c>
      <c r="B299" s="193" t="s">
        <v>279</v>
      </c>
      <c r="C299" s="162" t="s">
        <v>322</v>
      </c>
      <c r="F299" s="5"/>
      <c r="G299" s="5"/>
      <c r="H299" s="162">
        <v>2012</v>
      </c>
      <c r="I299" s="164" t="s">
        <v>313</v>
      </c>
      <c r="J299" s="193" t="s">
        <v>313</v>
      </c>
      <c r="K299" s="161" t="s">
        <v>313</v>
      </c>
      <c r="L299" s="161" t="s">
        <v>313</v>
      </c>
      <c r="M299" s="197">
        <v>103655</v>
      </c>
      <c r="N299" s="223"/>
      <c r="O299" s="193" t="s">
        <v>657</v>
      </c>
      <c r="P299" s="224" t="s">
        <v>502</v>
      </c>
      <c r="U299" s="224"/>
      <c r="V299" s="161"/>
      <c r="W299" s="229"/>
      <c r="X299" s="229"/>
      <c r="Y299" s="229"/>
      <c r="Z299" s="5"/>
      <c r="AA299" s="229"/>
      <c r="AB299" s="230"/>
      <c r="AC299" s="5"/>
      <c r="AD299" s="5"/>
      <c r="AE299" s="5"/>
      <c r="AF299" s="5"/>
      <c r="AG299" s="5"/>
      <c r="AH299" s="5"/>
      <c r="AI299" s="5"/>
      <c r="AJ299" s="5"/>
      <c r="AK299" s="5"/>
      <c r="AL299" s="5"/>
      <c r="AM299" s="5"/>
      <c r="AN299" s="5"/>
      <c r="AO299" s="5"/>
      <c r="AP299" s="5"/>
      <c r="AQ299" s="5"/>
      <c r="AR299" s="5"/>
      <c r="AS299" s="5"/>
      <c r="AT299" s="5"/>
      <c r="AU299" s="5"/>
      <c r="AV299" s="5"/>
    </row>
    <row r="300" spans="1:48" ht="16.5">
      <c r="A300" s="4" t="s">
        <v>658</v>
      </c>
      <c r="B300" s="233">
        <f>SUM(D174:D299)</f>
        <v>3169</v>
      </c>
      <c r="C300" s="233">
        <v>20000</v>
      </c>
      <c r="D300" s="134">
        <f>C300-B300</f>
        <v>16831</v>
      </c>
      <c r="E300" s="135">
        <f>D300/B300</f>
        <v>5.311139160618492</v>
      </c>
      <c r="H300" s="162"/>
      <c r="J300" s="164"/>
      <c r="K300" s="161"/>
      <c r="L300" s="161"/>
      <c r="U300" s="224"/>
      <c r="V300" s="161"/>
      <c r="W300" s="229"/>
      <c r="X300" s="229"/>
      <c r="Y300" s="229"/>
      <c r="Z300" s="5"/>
      <c r="AA300" s="229"/>
      <c r="AB300" s="230"/>
      <c r="AC300" s="5"/>
      <c r="AD300" s="5"/>
      <c r="AE300" s="5"/>
      <c r="AF300" s="5"/>
      <c r="AG300" s="5"/>
      <c r="AH300" s="5"/>
      <c r="AI300" s="5"/>
      <c r="AJ300" s="5"/>
      <c r="AK300" s="5"/>
      <c r="AL300" s="5"/>
      <c r="AM300" s="5"/>
      <c r="AN300" s="5"/>
      <c r="AO300" s="5"/>
      <c r="AP300" s="5"/>
      <c r="AQ300" s="5"/>
      <c r="AR300" s="5"/>
      <c r="AS300" s="5"/>
      <c r="AT300" s="5"/>
      <c r="AU300" s="5"/>
      <c r="AV300" s="5"/>
    </row>
    <row r="301" spans="1:48" ht="16.5">
      <c r="A301" s="5"/>
      <c r="B301" s="5"/>
      <c r="C301" s="5"/>
      <c r="D301" s="5"/>
      <c r="E301" s="5"/>
      <c r="F301" s="5"/>
      <c r="G301" s="5"/>
      <c r="H301" s="5"/>
      <c r="I301" s="5"/>
      <c r="J301" s="5"/>
      <c r="K301" s="5"/>
      <c r="L301" s="5"/>
      <c r="M301" s="5"/>
      <c r="N301" s="5"/>
      <c r="O301" s="5"/>
      <c r="P301" s="5"/>
      <c r="Q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row>
    <row r="302" spans="1:48" ht="16.5">
      <c r="A302" s="6" t="s">
        <v>659</v>
      </c>
      <c r="F302" s="5"/>
      <c r="G302" s="5"/>
      <c r="H302" s="5"/>
      <c r="I302" s="5"/>
      <c r="J302" s="5"/>
      <c r="K302" s="5"/>
      <c r="L302" s="5"/>
      <c r="M302" s="5"/>
      <c r="N302" s="5"/>
      <c r="O302" s="5"/>
      <c r="P302" s="5"/>
      <c r="Q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row>
    <row r="303" spans="1:48" ht="16.5">
      <c r="A303" s="234" t="s">
        <v>286</v>
      </c>
      <c r="B303" s="134">
        <f>B65+B67+B81+B300</f>
        <v>488190</v>
      </c>
      <c r="C303" s="134">
        <f>C65+C67+C81+C300</f>
        <v>687580</v>
      </c>
      <c r="D303" s="134">
        <f>C303-B303</f>
        <v>199390</v>
      </c>
      <c r="E303" s="135">
        <f>D303/B303</f>
        <v>0.40842704684651465</v>
      </c>
      <c r="F303" s="5"/>
      <c r="G303" s="5"/>
      <c r="H303" s="5"/>
      <c r="I303" s="5"/>
      <c r="J303" s="5"/>
      <c r="K303" s="5"/>
      <c r="L303" s="5"/>
      <c r="M303" s="5"/>
      <c r="N303" s="5"/>
      <c r="O303" s="5"/>
      <c r="P303" s="5"/>
      <c r="Q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row>
    <row r="304" spans="1:48" ht="16.5">
      <c r="A304" s="5"/>
      <c r="B304" s="5"/>
      <c r="C304" s="5"/>
      <c r="D304" s="5"/>
      <c r="E304" s="5"/>
      <c r="F304" s="5"/>
      <c r="G304" s="5"/>
      <c r="H304" s="5"/>
      <c r="I304" s="5"/>
      <c r="J304" s="5"/>
      <c r="K304" s="5"/>
      <c r="L304" s="5"/>
      <c r="M304" s="5"/>
      <c r="N304" s="5"/>
      <c r="O304" s="5"/>
      <c r="P304" s="5"/>
      <c r="Q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row>
    <row r="305" spans="28:48" ht="16.5">
      <c r="AB305" s="5"/>
      <c r="AC305" s="5"/>
      <c r="AD305" s="5"/>
      <c r="AE305" s="5"/>
      <c r="AF305" s="5"/>
      <c r="AG305" s="5"/>
      <c r="AH305" s="5"/>
      <c r="AI305" s="5"/>
      <c r="AJ305" s="5"/>
      <c r="AK305" s="5"/>
      <c r="AL305" s="5"/>
      <c r="AM305" s="5"/>
      <c r="AN305" s="5"/>
      <c r="AO305" s="5"/>
      <c r="AP305" s="5"/>
      <c r="AQ305" s="5"/>
      <c r="AR305" s="5"/>
      <c r="AS305" s="5"/>
      <c r="AT305" s="5"/>
      <c r="AU305" s="5"/>
      <c r="AV305" s="5"/>
    </row>
    <row r="306" spans="1:48" ht="16.5">
      <c r="A306" s="4" t="s">
        <v>660</v>
      </c>
      <c r="B306" s="235"/>
      <c r="C306" s="164"/>
      <c r="D306" s="189"/>
      <c r="E306" s="189"/>
      <c r="F306" s="5"/>
      <c r="G306" s="197"/>
      <c r="H306" s="198"/>
      <c r="I306" s="5"/>
      <c r="J306" s="193"/>
      <c r="K306" s="193"/>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row>
    <row r="307" spans="1:48" ht="16.5">
      <c r="A307" s="155" t="s">
        <v>661</v>
      </c>
      <c r="B307" s="159">
        <v>0</v>
      </c>
      <c r="C307" s="160"/>
      <c r="D307" s="185" t="s">
        <v>279</v>
      </c>
      <c r="E307" s="236" t="s">
        <v>316</v>
      </c>
      <c r="F307" s="163">
        <v>12.6</v>
      </c>
      <c r="G307" s="225" t="s">
        <v>311</v>
      </c>
      <c r="H307" s="161" t="s">
        <v>312</v>
      </c>
      <c r="I307" s="161" t="s">
        <v>312</v>
      </c>
      <c r="J307" s="161" t="s">
        <v>313</v>
      </c>
      <c r="K307" s="237">
        <v>275545.7643</v>
      </c>
      <c r="L307" s="238" t="s">
        <v>318</v>
      </c>
      <c r="M307" s="239"/>
      <c r="N307" s="225"/>
      <c r="Q307" s="5" t="s">
        <v>662</v>
      </c>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row>
    <row r="308" spans="1:48" ht="16.5">
      <c r="A308" s="191" t="s">
        <v>663</v>
      </c>
      <c r="B308" s="5"/>
      <c r="C308" s="5"/>
      <c r="D308" s="240" t="s">
        <v>279</v>
      </c>
      <c r="E308" s="241" t="s">
        <v>322</v>
      </c>
      <c r="F308" s="242"/>
      <c r="G308" s="5" t="s">
        <v>313</v>
      </c>
      <c r="H308" s="193" t="s">
        <v>313</v>
      </c>
      <c r="I308" s="161" t="s">
        <v>313</v>
      </c>
      <c r="J308" s="161" t="s">
        <v>313</v>
      </c>
      <c r="K308" s="243">
        <v>31508.21965</v>
      </c>
      <c r="L308" s="5"/>
      <c r="M308" s="5"/>
      <c r="N308" s="5"/>
      <c r="Q308" s="173" t="s">
        <v>664</v>
      </c>
      <c r="R308" s="5"/>
      <c r="S308" s="5"/>
      <c r="T308" s="5"/>
      <c r="U308" s="225"/>
      <c r="V308" s="225"/>
      <c r="W308" s="5"/>
      <c r="X308" s="5"/>
      <c r="Y308" s="5"/>
      <c r="Z308" s="5"/>
      <c r="AA308" s="5"/>
      <c r="AB308" s="5"/>
      <c r="AC308" s="5"/>
      <c r="AE308" s="5"/>
      <c r="AF308" s="5"/>
      <c r="AG308" s="5"/>
      <c r="AH308" s="5"/>
      <c r="AI308" s="5"/>
      <c r="AJ308" s="5"/>
      <c r="AK308" s="5"/>
      <c r="AL308" s="5"/>
      <c r="AM308" s="5"/>
      <c r="AN308" s="5"/>
      <c r="AO308" s="5"/>
      <c r="AP308" s="5"/>
      <c r="AQ308" s="5"/>
      <c r="AR308" s="5"/>
      <c r="AS308" s="5"/>
      <c r="AT308" s="5"/>
      <c r="AU308" s="5"/>
      <c r="AV308" s="5"/>
    </row>
    <row r="309" spans="1:48" ht="16.5">
      <c r="A309" s="155" t="s">
        <v>665</v>
      </c>
      <c r="B309" s="159">
        <v>300</v>
      </c>
      <c r="C309" s="160">
        <v>3.9</v>
      </c>
      <c r="D309" s="185" t="s">
        <v>285</v>
      </c>
      <c r="E309" s="241" t="s">
        <v>314</v>
      </c>
      <c r="F309" s="163">
        <v>4.9</v>
      </c>
      <c r="G309" s="164" t="s">
        <v>312</v>
      </c>
      <c r="H309" s="161" t="s">
        <v>312</v>
      </c>
      <c r="I309" s="161" t="s">
        <v>312</v>
      </c>
      <c r="J309" s="161" t="s">
        <v>313</v>
      </c>
      <c r="K309" s="237">
        <v>111544.9387</v>
      </c>
      <c r="L309" s="238" t="s">
        <v>318</v>
      </c>
      <c r="M309" s="5"/>
      <c r="N309" s="5"/>
      <c r="Q309" s="5" t="s">
        <v>666</v>
      </c>
      <c r="R309" s="5"/>
      <c r="S309" s="5"/>
      <c r="T309" s="225"/>
      <c r="U309" s="225"/>
      <c r="V309" s="225"/>
      <c r="W309" s="5"/>
      <c r="X309" s="5"/>
      <c r="Y309" s="5"/>
      <c r="Z309" s="5"/>
      <c r="AA309" s="5"/>
      <c r="AB309" s="5"/>
      <c r="AC309" s="5"/>
      <c r="AD309" s="5"/>
      <c r="AE309" s="5"/>
      <c r="AF309" s="167"/>
      <c r="AG309" s="167"/>
      <c r="AH309" s="5"/>
      <c r="AI309" s="5"/>
      <c r="AJ309" s="5"/>
      <c r="AK309" s="5"/>
      <c r="AL309" s="5"/>
      <c r="AM309" s="5"/>
      <c r="AN309" s="5"/>
      <c r="AO309" s="5"/>
      <c r="AP309" s="5"/>
      <c r="AQ309" s="5"/>
      <c r="AR309" s="5"/>
      <c r="AS309" s="5"/>
      <c r="AT309" s="5"/>
      <c r="AU309" s="5"/>
      <c r="AV309" s="5"/>
    </row>
    <row r="310" spans="1:48" ht="16.5">
      <c r="A310" s="155" t="s">
        <v>667</v>
      </c>
      <c r="B310" s="159">
        <v>0</v>
      </c>
      <c r="C310" s="160"/>
      <c r="D310" s="185" t="s">
        <v>279</v>
      </c>
      <c r="E310" s="241" t="s">
        <v>322</v>
      </c>
      <c r="F310" s="163">
        <v>1.75957964</v>
      </c>
      <c r="G310" s="164" t="s">
        <v>311</v>
      </c>
      <c r="H310" s="161" t="s">
        <v>312</v>
      </c>
      <c r="I310" s="161" t="s">
        <v>312</v>
      </c>
      <c r="J310" s="161" t="s">
        <v>312</v>
      </c>
      <c r="K310" s="237">
        <v>134428.513</v>
      </c>
      <c r="L310" s="238" t="s">
        <v>318</v>
      </c>
      <c r="M310" s="5"/>
      <c r="N310" s="5"/>
      <c r="Q310" s="5" t="s">
        <v>668</v>
      </c>
      <c r="R310" s="5"/>
      <c r="S310" s="5"/>
      <c r="T310" s="5"/>
      <c r="U310" s="225"/>
      <c r="V310" s="22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row>
    <row r="311" spans="1:48" ht="16.5">
      <c r="A311" s="155" t="s">
        <v>669</v>
      </c>
      <c r="B311" s="159">
        <v>0</v>
      </c>
      <c r="C311" s="160"/>
      <c r="D311" s="185" t="s">
        <v>285</v>
      </c>
      <c r="E311" s="241" t="s">
        <v>314</v>
      </c>
      <c r="F311" s="163">
        <v>4.9</v>
      </c>
      <c r="G311" s="228" t="s">
        <v>312</v>
      </c>
      <c r="H311" s="161" t="s">
        <v>312</v>
      </c>
      <c r="I311" s="161" t="s">
        <v>312</v>
      </c>
      <c r="J311" s="161" t="s">
        <v>313</v>
      </c>
      <c r="K311" s="237">
        <v>285240.0432</v>
      </c>
      <c r="L311" s="238" t="s">
        <v>314</v>
      </c>
      <c r="M311" s="5"/>
      <c r="N311" s="5"/>
      <c r="Q311" s="5" t="s">
        <v>666</v>
      </c>
      <c r="R311" s="5"/>
      <c r="S311" s="5"/>
      <c r="T311" s="225"/>
      <c r="U311" s="225"/>
      <c r="V311" s="22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row>
    <row r="312" spans="1:48" ht="16.5">
      <c r="A312" s="155" t="s">
        <v>508</v>
      </c>
      <c r="B312" s="159">
        <v>0</v>
      </c>
      <c r="C312" s="160"/>
      <c r="D312" s="185" t="s">
        <v>279</v>
      </c>
      <c r="E312" s="189" t="s">
        <v>322</v>
      </c>
      <c r="F312" s="163"/>
      <c r="G312" s="164" t="s">
        <v>313</v>
      </c>
      <c r="H312" s="161" t="s">
        <v>313</v>
      </c>
      <c r="I312" s="161" t="s">
        <v>313</v>
      </c>
      <c r="J312" s="161" t="s">
        <v>313</v>
      </c>
      <c r="K312" s="237"/>
      <c r="L312" s="238"/>
      <c r="M312" s="239"/>
      <c r="N312" s="225"/>
      <c r="Q312" s="5" t="s">
        <v>670</v>
      </c>
      <c r="R312" s="5"/>
      <c r="S312" s="5"/>
      <c r="T312" s="225"/>
      <c r="U312" s="225"/>
      <c r="V312" s="22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row>
    <row r="313" spans="1:48" ht="16.5">
      <c r="A313" s="155" t="s">
        <v>671</v>
      </c>
      <c r="B313" s="159">
        <v>0</v>
      </c>
      <c r="C313" s="160"/>
      <c r="D313" s="185" t="s">
        <v>279</v>
      </c>
      <c r="E313" s="241" t="s">
        <v>322</v>
      </c>
      <c r="F313" s="163"/>
      <c r="G313" s="164" t="s">
        <v>312</v>
      </c>
      <c r="H313" s="161" t="s">
        <v>312</v>
      </c>
      <c r="I313" s="161" t="s">
        <v>312</v>
      </c>
      <c r="J313" s="161" t="s">
        <v>313</v>
      </c>
      <c r="K313" s="237">
        <v>311708.758</v>
      </c>
      <c r="L313" s="238" t="s">
        <v>318</v>
      </c>
      <c r="M313" s="5"/>
      <c r="N313" s="5"/>
      <c r="Q313" s="5" t="s">
        <v>672</v>
      </c>
      <c r="R313" s="5"/>
      <c r="S313" s="5"/>
      <c r="T313" s="5"/>
      <c r="U313" s="5"/>
      <c r="V313" s="22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row>
    <row r="314" spans="1:48" ht="16.5">
      <c r="A314" s="155" t="s">
        <v>673</v>
      </c>
      <c r="B314" s="244"/>
      <c r="C314" s="245"/>
      <c r="D314" s="158" t="s">
        <v>279</v>
      </c>
      <c r="E314" s="189" t="s">
        <v>322</v>
      </c>
      <c r="F314" s="167"/>
      <c r="G314" s="164" t="s">
        <v>313</v>
      </c>
      <c r="H314" s="167" t="s">
        <v>313</v>
      </c>
      <c r="I314" s="167" t="s">
        <v>312</v>
      </c>
      <c r="J314" s="167" t="s">
        <v>313</v>
      </c>
      <c r="K314" s="167"/>
      <c r="L314" s="5"/>
      <c r="M314" s="5"/>
      <c r="N314" s="225"/>
      <c r="Q314" s="5" t="s">
        <v>674</v>
      </c>
      <c r="R314" s="5"/>
      <c r="S314" s="5"/>
      <c r="T314" s="5"/>
      <c r="U314" s="225"/>
      <c r="V314" s="225"/>
      <c r="W314" s="5"/>
      <c r="X314" s="5"/>
      <c r="Y314" s="5"/>
      <c r="Z314" s="5"/>
      <c r="AA314" s="5"/>
      <c r="AD314" s="5"/>
      <c r="AE314" s="5"/>
      <c r="AF314" s="5"/>
      <c r="AG314" s="5"/>
      <c r="AH314" s="5"/>
      <c r="AI314" s="5"/>
      <c r="AJ314" s="5"/>
      <c r="AK314" s="5"/>
      <c r="AL314" s="5"/>
      <c r="AM314" s="5"/>
      <c r="AN314" s="5"/>
      <c r="AO314" s="5"/>
      <c r="AP314" s="5"/>
      <c r="AQ314" s="5"/>
      <c r="AR314" s="5"/>
      <c r="AS314" s="5"/>
      <c r="AT314" s="5"/>
      <c r="AU314" s="5"/>
      <c r="AV314" s="5"/>
    </row>
    <row r="315" spans="1:48" ht="16.5">
      <c r="A315" s="191" t="s">
        <v>675</v>
      </c>
      <c r="B315" s="193"/>
      <c r="C315" s="193"/>
      <c r="D315" s="240" t="s">
        <v>279</v>
      </c>
      <c r="E315" s="241" t="s">
        <v>322</v>
      </c>
      <c r="F315" s="194"/>
      <c r="G315" s="164" t="s">
        <v>313</v>
      </c>
      <c r="H315" s="193" t="s">
        <v>313</v>
      </c>
      <c r="I315" s="161" t="s">
        <v>313</v>
      </c>
      <c r="J315" s="161" t="s">
        <v>313</v>
      </c>
      <c r="K315" s="226">
        <v>20289.628198</v>
      </c>
      <c r="L315" s="173"/>
      <c r="M315" s="173"/>
      <c r="N315" s="225" t="s">
        <v>46</v>
      </c>
      <c r="Q315" s="173" t="s">
        <v>676</v>
      </c>
      <c r="R315" s="5"/>
      <c r="S315" s="5"/>
      <c r="T315" s="5"/>
      <c r="U315" s="5"/>
      <c r="V315" s="225"/>
      <c r="W315" s="5"/>
      <c r="X315" s="5"/>
      <c r="Y315" s="5"/>
      <c r="Z315" s="5"/>
      <c r="AA315" s="5"/>
      <c r="AB315" s="5"/>
      <c r="AC315" s="5"/>
      <c r="AD315" s="5"/>
      <c r="AF315" s="5"/>
      <c r="AG315" s="5"/>
      <c r="AH315" s="5"/>
      <c r="AI315" s="5"/>
      <c r="AJ315" s="5"/>
      <c r="AK315" s="5"/>
      <c r="AL315" s="5"/>
      <c r="AM315" s="5"/>
      <c r="AN315" s="5"/>
      <c r="AO315" s="5"/>
      <c r="AP315" s="5"/>
      <c r="AQ315" s="5"/>
      <c r="AR315" s="5"/>
      <c r="AS315" s="5"/>
      <c r="AT315" s="5"/>
      <c r="AU315" s="5"/>
      <c r="AV315" s="5"/>
    </row>
    <row r="316" spans="1:48" ht="16.5">
      <c r="A316" s="155" t="s">
        <v>504</v>
      </c>
      <c r="B316" s="159">
        <v>0</v>
      </c>
      <c r="C316" s="160"/>
      <c r="D316" s="185" t="s">
        <v>279</v>
      </c>
      <c r="E316" s="241" t="s">
        <v>316</v>
      </c>
      <c r="F316" s="163">
        <v>8.8</v>
      </c>
      <c r="G316" s="164" t="s">
        <v>311</v>
      </c>
      <c r="H316" s="161" t="s">
        <v>312</v>
      </c>
      <c r="I316" s="161" t="s">
        <v>312</v>
      </c>
      <c r="J316" s="161" t="s">
        <v>313</v>
      </c>
      <c r="K316" s="237">
        <v>238896.938</v>
      </c>
      <c r="L316" s="238" t="s">
        <v>318</v>
      </c>
      <c r="M316" s="239"/>
      <c r="N316" s="225"/>
      <c r="Q316" s="5" t="s">
        <v>662</v>
      </c>
      <c r="R316" s="5"/>
      <c r="S316" s="5"/>
      <c r="T316" s="225"/>
      <c r="U316" s="225"/>
      <c r="V316" s="22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row>
    <row r="317" spans="1:48" ht="16.5">
      <c r="A317" s="191" t="s">
        <v>677</v>
      </c>
      <c r="B317" s="193"/>
      <c r="C317" s="193"/>
      <c r="D317" s="240" t="s">
        <v>279</v>
      </c>
      <c r="E317" s="241" t="s">
        <v>322</v>
      </c>
      <c r="F317" s="164"/>
      <c r="G317" s="164" t="s">
        <v>313</v>
      </c>
      <c r="H317" s="193" t="s">
        <v>313</v>
      </c>
      <c r="I317" s="161" t="s">
        <v>313</v>
      </c>
      <c r="J317" s="161" t="s">
        <v>313</v>
      </c>
      <c r="K317" s="226">
        <v>95480</v>
      </c>
      <c r="L317" s="173"/>
      <c r="M317" s="173"/>
      <c r="N317" s="225"/>
      <c r="Q317" s="173" t="s">
        <v>407</v>
      </c>
      <c r="R317" s="5"/>
      <c r="S317" s="5"/>
      <c r="T317" s="5"/>
      <c r="U317" s="5"/>
      <c r="V317" s="203"/>
      <c r="W317" s="164"/>
      <c r="X317" s="164"/>
      <c r="Y317" s="164"/>
      <c r="Z317" s="5"/>
      <c r="AA317" s="5"/>
      <c r="AB317" s="5"/>
      <c r="AC317" s="5"/>
      <c r="AD317" s="5"/>
      <c r="AE317" s="5"/>
      <c r="AF317" s="5"/>
      <c r="AG317" s="5"/>
      <c r="AH317" s="5"/>
      <c r="AI317" s="5"/>
      <c r="AJ317" s="5"/>
      <c r="AK317" s="5"/>
      <c r="AL317" s="5"/>
      <c r="AM317" s="5"/>
      <c r="AN317" s="5"/>
      <c r="AO317" s="5"/>
      <c r="AP317" s="5"/>
      <c r="AQ317" s="5"/>
      <c r="AR317" s="5"/>
      <c r="AS317" s="5"/>
      <c r="AT317" s="5"/>
      <c r="AU317" s="5"/>
      <c r="AV317" s="5"/>
    </row>
    <row r="318" spans="1:48" ht="16.5">
      <c r="A318" s="155" t="s">
        <v>678</v>
      </c>
      <c r="B318" s="159">
        <v>0</v>
      </c>
      <c r="C318" s="160"/>
      <c r="D318" s="185" t="s">
        <v>285</v>
      </c>
      <c r="E318" s="241" t="s">
        <v>314</v>
      </c>
      <c r="F318" s="163">
        <v>0</v>
      </c>
      <c r="G318" s="164" t="s">
        <v>312</v>
      </c>
      <c r="H318" s="161" t="s">
        <v>312</v>
      </c>
      <c r="I318" s="161" t="s">
        <v>312</v>
      </c>
      <c r="J318" s="161" t="s">
        <v>312</v>
      </c>
      <c r="K318" s="237">
        <v>56171.3397</v>
      </c>
      <c r="L318" s="238" t="s">
        <v>318</v>
      </c>
      <c r="M318" s="239"/>
      <c r="N318" s="225"/>
      <c r="Q318" s="5" t="s">
        <v>679</v>
      </c>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row>
    <row r="319" spans="1:48" ht="16.5">
      <c r="A319" s="155" t="s">
        <v>680</v>
      </c>
      <c r="B319" s="159">
        <v>0</v>
      </c>
      <c r="C319" s="160"/>
      <c r="D319" s="185" t="s">
        <v>279</v>
      </c>
      <c r="E319" s="241" t="s">
        <v>316</v>
      </c>
      <c r="F319" s="163">
        <v>3.25</v>
      </c>
      <c r="G319" s="164" t="s">
        <v>311</v>
      </c>
      <c r="H319" s="161" t="s">
        <v>312</v>
      </c>
      <c r="I319" s="161" t="s">
        <v>312</v>
      </c>
      <c r="J319" s="161" t="s">
        <v>313</v>
      </c>
      <c r="K319" s="237">
        <v>439101.42</v>
      </c>
      <c r="L319" s="238" t="s">
        <v>314</v>
      </c>
      <c r="M319" s="239"/>
      <c r="N319" s="225"/>
      <c r="Q319" s="5" t="s">
        <v>681</v>
      </c>
      <c r="R319" s="5"/>
      <c r="S319" s="5"/>
      <c r="T319" s="5"/>
      <c r="U319" s="5"/>
      <c r="V319" s="5"/>
      <c r="W319" s="164"/>
      <c r="X319" s="164"/>
      <c r="Y319" s="164"/>
      <c r="Z319" s="5"/>
      <c r="AA319" s="5"/>
      <c r="AB319" s="5"/>
      <c r="AC319" s="5"/>
      <c r="AD319" s="5"/>
      <c r="AE319" s="5"/>
      <c r="AF319" s="5"/>
      <c r="AG319" s="5"/>
      <c r="AH319" s="5"/>
      <c r="AI319" s="5"/>
      <c r="AJ319" s="5"/>
      <c r="AK319" s="5"/>
      <c r="AL319" s="5"/>
      <c r="AM319" s="5"/>
      <c r="AN319" s="5"/>
      <c r="AO319" s="5"/>
      <c r="AP319" s="5"/>
      <c r="AQ319" s="5"/>
      <c r="AR319" s="5"/>
      <c r="AS319" s="5"/>
      <c r="AT319" s="5"/>
      <c r="AU319" s="5"/>
      <c r="AV319" s="5"/>
    </row>
    <row r="320" spans="1:48" ht="16.5">
      <c r="A320" s="155" t="s">
        <v>496</v>
      </c>
      <c r="B320" s="159">
        <v>0</v>
      </c>
      <c r="C320" s="160"/>
      <c r="D320" s="185" t="s">
        <v>279</v>
      </c>
      <c r="E320" s="241" t="s">
        <v>322</v>
      </c>
      <c r="F320" s="163">
        <v>29</v>
      </c>
      <c r="G320" s="164" t="s">
        <v>313</v>
      </c>
      <c r="H320" s="161" t="s">
        <v>313</v>
      </c>
      <c r="I320" s="161" t="s">
        <v>313</v>
      </c>
      <c r="J320" s="161" t="s">
        <v>313</v>
      </c>
      <c r="K320" s="246">
        <v>653755.3412</v>
      </c>
      <c r="L320" s="238" t="s">
        <v>318</v>
      </c>
      <c r="M320" s="239"/>
      <c r="N320" s="225"/>
      <c r="Q320" s="5" t="s">
        <v>682</v>
      </c>
      <c r="R320" s="5"/>
      <c r="S320" s="5"/>
      <c r="T320" s="5"/>
      <c r="U320" s="5"/>
      <c r="V320" s="202"/>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row>
    <row r="321" spans="1:48" ht="16.5">
      <c r="A321" s="107" t="s">
        <v>683</v>
      </c>
      <c r="B321" s="162"/>
      <c r="C321" s="162"/>
      <c r="D321" s="56" t="s">
        <v>684</v>
      </c>
      <c r="E321" s="241"/>
      <c r="F321" s="229"/>
      <c r="G321" s="164" t="s">
        <v>311</v>
      </c>
      <c r="H321" s="161" t="s">
        <v>313</v>
      </c>
      <c r="I321" s="161" t="s">
        <v>312</v>
      </c>
      <c r="J321" s="161" t="s">
        <v>312</v>
      </c>
      <c r="K321" s="167"/>
      <c r="L321" s="5"/>
      <c r="M321" s="5"/>
      <c r="N321" s="5"/>
      <c r="Q321" s="5" t="s">
        <v>685</v>
      </c>
      <c r="R321" s="5"/>
      <c r="S321" s="5"/>
      <c r="T321" s="5"/>
      <c r="U321" s="5"/>
      <c r="V321" s="5"/>
      <c r="W321" s="203"/>
      <c r="X321" s="164"/>
      <c r="Y321" s="164"/>
      <c r="Z321" s="164"/>
      <c r="AA321" s="5"/>
      <c r="AB321" s="5"/>
      <c r="AC321" s="5"/>
      <c r="AD321" s="5"/>
      <c r="AE321" s="5"/>
      <c r="AF321" s="5"/>
      <c r="AG321" s="5"/>
      <c r="AH321" s="5"/>
      <c r="AI321" s="5"/>
      <c r="AJ321" s="5"/>
      <c r="AK321" s="5"/>
      <c r="AL321" s="5"/>
      <c r="AM321" s="5"/>
      <c r="AN321" s="5"/>
      <c r="AO321" s="5"/>
      <c r="AP321" s="5"/>
      <c r="AQ321" s="5"/>
      <c r="AR321" s="5"/>
      <c r="AS321" s="5"/>
      <c r="AT321" s="5"/>
      <c r="AU321" s="5"/>
      <c r="AV321" s="5"/>
    </row>
    <row r="322" spans="1:48" ht="16.5">
      <c r="A322" s="107" t="s">
        <v>686</v>
      </c>
      <c r="B322" s="162"/>
      <c r="C322" s="162"/>
      <c r="D322" s="56" t="s">
        <v>684</v>
      </c>
      <c r="E322" s="241"/>
      <c r="F322" s="229"/>
      <c r="G322" s="164" t="s">
        <v>313</v>
      </c>
      <c r="H322" s="161" t="s">
        <v>313</v>
      </c>
      <c r="I322" s="161" t="s">
        <v>313</v>
      </c>
      <c r="J322" s="161" t="s">
        <v>313</v>
      </c>
      <c r="K322" s="167"/>
      <c r="L322" s="5"/>
      <c r="M322" s="5"/>
      <c r="N322" s="5"/>
      <c r="Q322" s="5" t="s">
        <v>687</v>
      </c>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row>
    <row r="323" spans="1:48" ht="16.5">
      <c r="A323" s="155" t="s">
        <v>688</v>
      </c>
      <c r="B323" s="197"/>
      <c r="C323" s="198"/>
      <c r="D323" s="158" t="s">
        <v>684</v>
      </c>
      <c r="E323" s="189"/>
      <c r="F323" s="167"/>
      <c r="G323" s="164" t="s">
        <v>313</v>
      </c>
      <c r="H323" s="167" t="s">
        <v>313</v>
      </c>
      <c r="I323" s="167" t="s">
        <v>313</v>
      </c>
      <c r="J323" s="167" t="s">
        <v>313</v>
      </c>
      <c r="K323" s="167"/>
      <c r="L323" s="5"/>
      <c r="M323" s="5"/>
      <c r="N323" s="5"/>
      <c r="Q323" s="5" t="s">
        <v>685</v>
      </c>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row>
    <row r="324" spans="1:48" ht="16.5">
      <c r="A324" s="6"/>
      <c r="Z324" s="5"/>
      <c r="AA324" s="5"/>
      <c r="AB324" s="5"/>
      <c r="AC324" s="5"/>
      <c r="AD324" s="5"/>
      <c r="AE324" s="5"/>
      <c r="AF324" s="5"/>
      <c r="AG324" s="5"/>
      <c r="AH324" s="5"/>
      <c r="AI324" s="5"/>
      <c r="AJ324" s="5"/>
      <c r="AK324" s="5"/>
      <c r="AL324" s="5"/>
      <c r="AM324" s="5"/>
      <c r="AN324" s="5"/>
      <c r="AO324" s="5"/>
      <c r="AP324" s="5"/>
      <c r="AQ324" s="5"/>
      <c r="AR324" s="5"/>
      <c r="AS324" s="5"/>
      <c r="AT324" s="5"/>
      <c r="AU324" s="5"/>
      <c r="AV324" s="5"/>
    </row>
    <row r="325" spans="1:48"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row>
    <row r="326" spans="1:48" ht="16.5">
      <c r="A326" s="4" t="s">
        <v>689</v>
      </c>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167"/>
      <c r="AG326" s="167"/>
      <c r="AH326" s="5"/>
      <c r="AI326" s="5"/>
      <c r="AJ326" s="5"/>
      <c r="AK326" s="5"/>
      <c r="AL326" s="5"/>
      <c r="AM326" s="5"/>
      <c r="AN326" s="5"/>
      <c r="AO326" s="5"/>
      <c r="AP326" s="5"/>
      <c r="AQ326" s="5"/>
      <c r="AR326" s="5"/>
      <c r="AS326" s="5"/>
      <c r="AT326" s="5"/>
      <c r="AU326" s="5"/>
      <c r="AV326" s="5"/>
    </row>
    <row r="327" spans="1:48" ht="16.5">
      <c r="A327" s="5" t="s">
        <v>690</v>
      </c>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167"/>
      <c r="AG327" s="167"/>
      <c r="AH327" s="5"/>
      <c r="AI327" s="5"/>
      <c r="AJ327" s="5"/>
      <c r="AK327" s="5"/>
      <c r="AL327" s="5"/>
      <c r="AM327" s="5"/>
      <c r="AN327" s="5"/>
      <c r="AO327" s="5"/>
      <c r="AP327" s="5"/>
      <c r="AQ327" s="5"/>
      <c r="AR327" s="5"/>
      <c r="AS327" s="5"/>
      <c r="AT327" s="5"/>
      <c r="AU327" s="5"/>
      <c r="AV327" s="5"/>
    </row>
    <row r="328" spans="1:48" ht="16.5">
      <c r="A328" s="5" t="s">
        <v>691</v>
      </c>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E328" s="5"/>
      <c r="AF328" s="167"/>
      <c r="AG328" s="167"/>
      <c r="AH328" s="5"/>
      <c r="AI328" s="5"/>
      <c r="AJ328" s="5"/>
      <c r="AK328" s="5"/>
      <c r="AL328" s="5"/>
      <c r="AM328" s="5"/>
      <c r="AN328" s="5"/>
      <c r="AO328" s="5"/>
      <c r="AP328" s="5"/>
      <c r="AQ328" s="5"/>
      <c r="AR328" s="5"/>
      <c r="AS328" s="5"/>
      <c r="AT328" s="5"/>
      <c r="AU328" s="5"/>
      <c r="AV328" s="5"/>
    </row>
    <row r="329" spans="1:48" ht="16.5">
      <c r="A329" s="5" t="s">
        <v>692</v>
      </c>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E329" s="5"/>
      <c r="AF329" s="5"/>
      <c r="AG329" s="5"/>
      <c r="AH329" s="5"/>
      <c r="AI329" s="5"/>
      <c r="AJ329" s="5"/>
      <c r="AK329" s="5"/>
      <c r="AL329" s="5"/>
      <c r="AM329" s="5"/>
      <c r="AN329" s="5"/>
      <c r="AO329" s="5"/>
      <c r="AP329" s="5"/>
      <c r="AQ329" s="5"/>
      <c r="AR329" s="5"/>
      <c r="AS329" s="5"/>
      <c r="AT329" s="5"/>
      <c r="AU329" s="5"/>
      <c r="AV329" s="5"/>
    </row>
    <row r="330" spans="1:48" ht="16.5">
      <c r="A330" s="5" t="s">
        <v>693</v>
      </c>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E330" s="5"/>
      <c r="AF330" s="167"/>
      <c r="AG330" s="167"/>
      <c r="AH330" s="5"/>
      <c r="AI330" s="5"/>
      <c r="AJ330" s="5"/>
      <c r="AK330" s="5"/>
      <c r="AL330" s="5"/>
      <c r="AM330" s="5"/>
      <c r="AN330" s="5"/>
      <c r="AO330" s="5"/>
      <c r="AP330" s="5"/>
      <c r="AQ330" s="5"/>
      <c r="AR330" s="5"/>
      <c r="AS330" s="5"/>
      <c r="AT330" s="5"/>
      <c r="AU330" s="5"/>
      <c r="AV330" s="5"/>
    </row>
    <row r="331" spans="1:48" ht="16.5">
      <c r="A331" s="56" t="s">
        <v>694</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E331" s="5"/>
      <c r="AF331" s="5"/>
      <c r="AG331" s="5"/>
      <c r="AH331" s="5"/>
      <c r="AI331" s="5"/>
      <c r="AJ331" s="5"/>
      <c r="AK331" s="5"/>
      <c r="AL331" s="5"/>
      <c r="AM331" s="5"/>
      <c r="AN331" s="5"/>
      <c r="AO331" s="5"/>
      <c r="AP331" s="5"/>
      <c r="AQ331" s="5"/>
      <c r="AR331" s="5"/>
      <c r="AS331" s="5"/>
      <c r="AT331" s="5"/>
      <c r="AU331" s="5"/>
      <c r="AV331" s="5"/>
    </row>
    <row r="332" spans="1:48" ht="16.5">
      <c r="A332" s="181" t="s">
        <v>695</v>
      </c>
      <c r="AE332" s="5"/>
      <c r="AH332" s="5"/>
      <c r="AI332" s="5"/>
      <c r="AJ332" s="5"/>
      <c r="AK332" s="5"/>
      <c r="AL332" s="5"/>
      <c r="AM332" s="5"/>
      <c r="AN332" s="5"/>
      <c r="AO332" s="5"/>
      <c r="AP332" s="5"/>
      <c r="AQ332" s="5"/>
      <c r="AR332" s="5"/>
      <c r="AS332" s="5"/>
      <c r="AT332" s="5"/>
      <c r="AU332" s="5"/>
      <c r="AV332" s="5"/>
    </row>
    <row r="333" spans="1:48"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row>
    <row r="334" ht="14.25"/>
    <row r="335" ht="14.25"/>
    <row r="336" spans="1:7" ht="16.5">
      <c r="A336" s="4" t="s">
        <v>696</v>
      </c>
      <c r="B336" s="4" t="s">
        <v>697</v>
      </c>
      <c r="C336" s="4" t="s">
        <v>698</v>
      </c>
      <c r="D336" s="4"/>
      <c r="E336" s="5"/>
      <c r="F336" s="5"/>
      <c r="G336" s="5"/>
    </row>
    <row r="337" spans="1:48" ht="16.5">
      <c r="A337" s="5" t="s">
        <v>699</v>
      </c>
      <c r="B337" s="247">
        <v>70.9</v>
      </c>
      <c r="C337" s="247"/>
      <c r="D337" s="247"/>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row>
    <row r="338" spans="1:48" ht="16.5">
      <c r="A338" s="5" t="s">
        <v>700</v>
      </c>
      <c r="B338" s="248">
        <v>0.012</v>
      </c>
      <c r="C338" s="247"/>
      <c r="D338" s="247"/>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row>
    <row r="339" spans="1:48" ht="16.5">
      <c r="A339" s="5" t="s">
        <v>701</v>
      </c>
      <c r="B339" s="167">
        <f>B337/B338</f>
        <v>5908.333333333334</v>
      </c>
      <c r="C339" s="167">
        <f>B339*1000000</f>
        <v>5908333333.333334</v>
      </c>
      <c r="D339" s="247"/>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row>
    <row r="340" spans="1:48" ht="16.5">
      <c r="A340" s="5" t="s">
        <v>702</v>
      </c>
      <c r="B340" s="247"/>
      <c r="C340" s="167">
        <f>O170</f>
        <v>73927273.711775</v>
      </c>
      <c r="D340" s="247"/>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row>
    <row r="341" spans="1:48" ht="16.5">
      <c r="A341" s="5" t="s">
        <v>703</v>
      </c>
      <c r="B341" s="247"/>
      <c r="C341" s="249">
        <f>C340/C339</f>
        <v>0.012512373547832157</v>
      </c>
      <c r="D341" s="247"/>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row>
    <row r="342" spans="1:48" ht="16.5">
      <c r="A342" s="5"/>
      <c r="B342" s="247"/>
      <c r="C342" s="247"/>
      <c r="D342" s="247"/>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row>
    <row r="343" spans="1:48" ht="16.5">
      <c r="A343" s="4" t="s">
        <v>704</v>
      </c>
      <c r="B343" s="247"/>
      <c r="C343" s="247"/>
      <c r="D343" s="247"/>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row>
    <row r="344" spans="1:48" ht="16.5">
      <c r="A344" s="5" t="s">
        <v>705</v>
      </c>
      <c r="B344" s="167">
        <v>5655</v>
      </c>
      <c r="C344" s="167">
        <f>B344*1000000</f>
        <v>5655000000</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row>
    <row r="345" spans="1:29" ht="16.5">
      <c r="A345" s="5" t="s">
        <v>21</v>
      </c>
      <c r="B345" s="167">
        <v>365</v>
      </c>
      <c r="C345" s="167"/>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21.75">
      <c r="A346" s="250"/>
      <c r="B346" s="251"/>
      <c r="C346" s="167"/>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6.5">
      <c r="A347" s="4" t="s">
        <v>706</v>
      </c>
      <c r="B347" s="167"/>
      <c r="C347" s="167"/>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3" ht="16.5">
      <c r="A348" s="252" t="s">
        <v>707</v>
      </c>
      <c r="B348" s="253">
        <f>(65-14)-8+1</f>
        <v>44</v>
      </c>
      <c r="C348" s="178"/>
    </row>
    <row r="349" spans="1:3" ht="16.5">
      <c r="A349" s="43" t="s">
        <v>708</v>
      </c>
      <c r="B349" s="254">
        <f>(79-68)+1</f>
        <v>12</v>
      </c>
      <c r="C349" s="178"/>
    </row>
    <row r="350" spans="1:3" ht="16.5">
      <c r="A350" s="43" t="s">
        <v>709</v>
      </c>
      <c r="B350" s="255">
        <f>(169-82)+1</f>
        <v>88</v>
      </c>
      <c r="C350" s="178"/>
    </row>
    <row r="351" spans="1:3" ht="16.5">
      <c r="A351" s="80" t="s">
        <v>710</v>
      </c>
      <c r="B351" s="256">
        <f>SUM(B348:B350)</f>
        <v>144</v>
      </c>
      <c r="C351" s="178"/>
    </row>
    <row r="352" spans="1:3" ht="16.5">
      <c r="A352" s="43" t="s">
        <v>286</v>
      </c>
      <c r="B352" s="254">
        <f>(299-174)+1</f>
        <v>126</v>
      </c>
      <c r="C352" s="178"/>
    </row>
    <row r="353" spans="1:2" ht="16.5">
      <c r="A353" s="46" t="s">
        <v>711</v>
      </c>
      <c r="B353" s="257">
        <f>B351+B352</f>
        <v>270</v>
      </c>
    </row>
    <row r="354" spans="2:3" ht="21.75">
      <c r="B354" s="251"/>
      <c r="C354" s="178"/>
    </row>
    <row r="355" spans="1:3" ht="21.75">
      <c r="A355" s="250"/>
      <c r="B355" s="251"/>
      <c r="C355" s="178"/>
    </row>
    <row r="356" spans="1:3" ht="21.75">
      <c r="A356" s="250"/>
      <c r="B356" s="251"/>
      <c r="C356" s="178"/>
    </row>
    <row r="357" spans="1:2" ht="21.75">
      <c r="A357" s="250"/>
      <c r="B357" s="250"/>
    </row>
    <row r="358" spans="1:2" ht="21.75">
      <c r="A358" s="250"/>
      <c r="B358" s="250"/>
    </row>
    <row r="359" spans="1:2" ht="21.75">
      <c r="A359" s="250"/>
      <c r="B359" s="250"/>
    </row>
    <row r="360" spans="1:2" ht="21.75">
      <c r="A360" s="250"/>
      <c r="B360" s="250"/>
    </row>
    <row r="361" spans="1:2" ht="21.75">
      <c r="A361" s="250"/>
      <c r="B361" s="250"/>
    </row>
    <row r="362" spans="1:2" ht="21.75">
      <c r="A362" s="250"/>
      <c r="B362" s="250"/>
    </row>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sheetData>
  <sheetProtection selectLockedCells="1" selectUnlockedCells="1"/>
  <printOptions/>
  <pageMargins left="0.7875" right="0.7875" top="1.0631944444444446" bottom="1.0631944444444446" header="0.7875" footer="0.7875"/>
  <pageSetup horizontalDpi="300" verticalDpi="300" orientation="portrait" paperSize="9"/>
  <headerFooter alignWithMargins="0">
    <oddHeader>&amp;C&amp;"Times New Roman,Regular"&amp;12&amp;A</oddHeader>
    <oddFooter>&amp;C&amp;"Times New Roman,Regular"&amp;12Page &amp;P</oddFooter>
  </headerFooter>
  <legacyDrawing r:id="rId2"/>
</worksheet>
</file>

<file path=xl/worksheets/sheet4.xml><?xml version="1.0" encoding="utf-8"?>
<worksheet xmlns="http://schemas.openxmlformats.org/spreadsheetml/2006/main" xmlns:r="http://schemas.openxmlformats.org/officeDocument/2006/relationships">
  <dimension ref="A1:I46"/>
  <sheetViews>
    <sheetView workbookViewId="0" topLeftCell="A4">
      <selection activeCell="A37" sqref="A37"/>
    </sheetView>
  </sheetViews>
  <sheetFormatPr defaultColWidth="9.140625" defaultRowHeight="12.75"/>
  <cols>
    <col min="1" max="1" width="53.421875" style="0" customWidth="1"/>
    <col min="2" max="3" width="11.421875" style="0" customWidth="1"/>
    <col min="4" max="4" width="123.7109375" style="0" customWidth="1"/>
    <col min="5" max="16384" width="11.421875" style="0" customWidth="1"/>
  </cols>
  <sheetData>
    <row r="1" spans="1:4" ht="12.75">
      <c r="A1" s="56" t="s">
        <v>712</v>
      </c>
      <c r="B1" s="56"/>
      <c r="C1" s="56"/>
      <c r="D1" s="56" t="s">
        <v>713</v>
      </c>
    </row>
    <row r="2" spans="1:4" ht="12.75">
      <c r="A2" s="56"/>
      <c r="B2" s="56"/>
      <c r="C2" s="56"/>
      <c r="D2" s="56"/>
    </row>
    <row r="3" spans="1:4" ht="12.75">
      <c r="A3" s="56" t="s">
        <v>714</v>
      </c>
      <c r="B3" s="56"/>
      <c r="C3" s="56"/>
      <c r="D3" s="56" t="s">
        <v>715</v>
      </c>
    </row>
    <row r="4" spans="1:4" ht="12.75">
      <c r="A4" s="56"/>
      <c r="B4" s="56"/>
      <c r="C4" s="56"/>
      <c r="D4" s="56"/>
    </row>
    <row r="5" spans="1:4" ht="12.75">
      <c r="A5" s="56" t="s">
        <v>716</v>
      </c>
      <c r="B5" s="56"/>
      <c r="C5" s="56"/>
      <c r="D5" s="56" t="s">
        <v>717</v>
      </c>
    </row>
    <row r="6" spans="1:4" ht="12.75">
      <c r="A6" s="56" t="s">
        <v>718</v>
      </c>
      <c r="B6" s="56"/>
      <c r="C6" s="56"/>
      <c r="D6" s="56"/>
    </row>
    <row r="7" spans="1:4" ht="12.75">
      <c r="A7" s="56"/>
      <c r="B7" s="56"/>
      <c r="C7" s="56"/>
      <c r="D7" s="56"/>
    </row>
    <row r="8" spans="1:4" ht="12.75">
      <c r="A8" s="56" t="s">
        <v>719</v>
      </c>
      <c r="B8" s="56"/>
      <c r="C8" s="56"/>
      <c r="D8" s="56" t="s">
        <v>720</v>
      </c>
    </row>
    <row r="9" spans="1:4" ht="12.75">
      <c r="A9" s="56" t="s">
        <v>721</v>
      </c>
      <c r="B9" s="56"/>
      <c r="C9" s="56"/>
      <c r="D9" s="56"/>
    </row>
    <row r="10" spans="1:4" ht="12.75">
      <c r="A10" s="56"/>
      <c r="B10" s="56"/>
      <c r="C10" s="56"/>
      <c r="D10" s="56"/>
    </row>
    <row r="11" spans="1:4" ht="12.75">
      <c r="A11" s="56" t="s">
        <v>722</v>
      </c>
      <c r="B11" s="56"/>
      <c r="C11" s="56"/>
      <c r="D11" s="56" t="s">
        <v>723</v>
      </c>
    </row>
    <row r="12" spans="1:4" ht="12.75">
      <c r="A12" s="56" t="s">
        <v>724</v>
      </c>
      <c r="B12" s="56"/>
      <c r="C12" s="56"/>
      <c r="D12" s="56"/>
    </row>
    <row r="13" spans="1:9" ht="12.75">
      <c r="A13" s="56"/>
      <c r="B13" s="56"/>
      <c r="C13" s="56"/>
      <c r="D13" s="56"/>
      <c r="E13" s="56"/>
      <c r="F13" s="56"/>
      <c r="G13" s="56"/>
      <c r="H13" s="56"/>
      <c r="I13" s="56"/>
    </row>
    <row r="14" spans="1:9" ht="12.75">
      <c r="A14" s="56" t="s">
        <v>725</v>
      </c>
      <c r="B14" s="56"/>
      <c r="C14" s="56"/>
      <c r="D14" s="56" t="s">
        <v>726</v>
      </c>
      <c r="E14" s="56"/>
      <c r="F14" s="56"/>
      <c r="G14" s="56"/>
      <c r="H14" s="56"/>
      <c r="I14" s="56"/>
    </row>
    <row r="15" spans="1:9" ht="12.75">
      <c r="A15" s="56"/>
      <c r="B15" s="56"/>
      <c r="C15" s="56"/>
      <c r="D15" s="56"/>
      <c r="E15" s="56"/>
      <c r="F15" s="56"/>
      <c r="G15" s="56"/>
      <c r="H15" s="56"/>
      <c r="I15" s="56"/>
    </row>
    <row r="16" spans="1:9" ht="12.75">
      <c r="A16" s="56" t="s">
        <v>727</v>
      </c>
      <c r="B16" s="56"/>
      <c r="C16" s="56"/>
      <c r="D16" s="56" t="s">
        <v>728</v>
      </c>
      <c r="E16" s="56"/>
      <c r="F16" s="56"/>
      <c r="G16" s="56"/>
      <c r="H16" s="56"/>
      <c r="I16" s="56"/>
    </row>
    <row r="17" spans="1:9" ht="12.75">
      <c r="A17" s="56" t="s">
        <v>729</v>
      </c>
      <c r="B17" s="56"/>
      <c r="C17" s="56"/>
      <c r="D17" s="56"/>
      <c r="E17" s="56"/>
      <c r="F17" s="56"/>
      <c r="G17" s="56"/>
      <c r="H17" s="56"/>
      <c r="I17" s="56"/>
    </row>
    <row r="18" ht="12.75">
      <c r="I18" s="56"/>
    </row>
    <row r="19" spans="1:9" ht="12.75">
      <c r="A19" s="56" t="s">
        <v>730</v>
      </c>
      <c r="B19" s="56"/>
      <c r="C19" s="56"/>
      <c r="D19" s="56" t="s">
        <v>731</v>
      </c>
      <c r="E19" s="56"/>
      <c r="F19" s="56"/>
      <c r="G19" s="56"/>
      <c r="H19" s="56"/>
      <c r="I19" s="56"/>
    </row>
    <row r="20" spans="2:9" ht="12.75">
      <c r="B20" s="56"/>
      <c r="C20" s="56"/>
      <c r="D20" s="56"/>
      <c r="E20" s="56"/>
      <c r="F20" s="56"/>
      <c r="G20" s="56"/>
      <c r="H20" s="56"/>
      <c r="I20" s="56"/>
    </row>
    <row r="21" spans="1:9" ht="12.75">
      <c r="A21" s="56" t="s">
        <v>732</v>
      </c>
      <c r="B21" s="56"/>
      <c r="C21" s="56"/>
      <c r="D21" s="56"/>
      <c r="E21" s="56"/>
      <c r="F21" s="56"/>
      <c r="G21" s="56"/>
      <c r="H21" s="56"/>
      <c r="I21" s="56"/>
    </row>
    <row r="22" spans="1:9" ht="12.75">
      <c r="A22" s="56" t="s">
        <v>733</v>
      </c>
      <c r="B22" s="56"/>
      <c r="C22" s="56"/>
      <c r="D22" s="56"/>
      <c r="E22" s="56"/>
      <c r="F22" s="56"/>
      <c r="G22" s="56"/>
      <c r="H22" s="56"/>
      <c r="I22" s="56"/>
    </row>
    <row r="23" spans="1:9" ht="12.75">
      <c r="A23" s="258" t="s">
        <v>734</v>
      </c>
      <c r="B23" s="56"/>
      <c r="C23" s="56"/>
      <c r="D23" s="56"/>
      <c r="E23" s="56"/>
      <c r="F23" s="56"/>
      <c r="G23" s="56"/>
      <c r="H23" s="56"/>
      <c r="I23" s="56"/>
    </row>
    <row r="24" spans="1:9" ht="12.75">
      <c r="A24" s="56"/>
      <c r="B24" s="56"/>
      <c r="C24" s="56"/>
      <c r="D24" s="56"/>
      <c r="E24" s="56"/>
      <c r="F24" s="56"/>
      <c r="G24" s="56"/>
      <c r="H24" s="56"/>
      <c r="I24" s="56"/>
    </row>
    <row r="25" spans="5:9" ht="12.75">
      <c r="E25" s="56"/>
      <c r="F25" s="56"/>
      <c r="G25" s="56"/>
      <c r="H25" s="56"/>
      <c r="I25" s="56"/>
    </row>
    <row r="26" spans="1:9" ht="12.75">
      <c r="A26" s="56" t="s">
        <v>735</v>
      </c>
      <c r="B26" s="56"/>
      <c r="C26" s="56"/>
      <c r="D26" s="56" t="s">
        <v>736</v>
      </c>
      <c r="E26" s="56"/>
      <c r="F26" s="56"/>
      <c r="G26" s="56"/>
      <c r="H26" s="56"/>
      <c r="I26" s="56"/>
    </row>
    <row r="27" spans="1:9" ht="12.75">
      <c r="A27" s="56" t="s">
        <v>737</v>
      </c>
      <c r="B27" s="56"/>
      <c r="C27" s="56"/>
      <c r="D27" s="56"/>
      <c r="E27" s="56"/>
      <c r="F27" s="56"/>
      <c r="G27" s="56"/>
      <c r="H27" s="56"/>
      <c r="I27" s="56"/>
    </row>
    <row r="28" spans="1:4" ht="12.75">
      <c r="A28" s="56" t="s">
        <v>738</v>
      </c>
      <c r="B28" s="115"/>
      <c r="C28" s="115"/>
      <c r="D28" s="115"/>
    </row>
    <row r="29" spans="1:4" ht="12.75">
      <c r="A29" s="115"/>
      <c r="B29" s="115"/>
      <c r="C29" s="115"/>
      <c r="D29" s="115"/>
    </row>
    <row r="30" spans="1:4" ht="12.75">
      <c r="A30" s="56" t="s">
        <v>739</v>
      </c>
      <c r="B30" s="56"/>
      <c r="C30" s="56"/>
      <c r="D30" s="56" t="s">
        <v>740</v>
      </c>
    </row>
    <row r="31" spans="1:4" ht="12.75">
      <c r="A31" s="115"/>
      <c r="B31" s="115"/>
      <c r="C31" s="115"/>
      <c r="D31" s="115"/>
    </row>
    <row r="32" spans="1:4" ht="12.75">
      <c r="A32" s="115"/>
      <c r="B32" s="115"/>
      <c r="C32" s="115"/>
      <c r="D32" s="115"/>
    </row>
    <row r="33" spans="1:4" ht="12.75">
      <c r="A33" s="115"/>
      <c r="B33" s="115"/>
      <c r="C33" s="115"/>
      <c r="D33" s="115"/>
    </row>
    <row r="34" spans="1:4" ht="12.75">
      <c r="A34" s="115"/>
      <c r="B34" s="115"/>
      <c r="C34" s="115"/>
      <c r="D34" s="115"/>
    </row>
    <row r="35" spans="1:4" ht="12.75">
      <c r="A35" s="115"/>
      <c r="B35" s="115"/>
      <c r="C35" s="115"/>
      <c r="D35" s="115"/>
    </row>
    <row r="36" spans="1:4" ht="12.75">
      <c r="A36" s="115"/>
      <c r="B36" s="115"/>
      <c r="C36" s="115"/>
      <c r="D36" s="115"/>
    </row>
    <row r="37" spans="1:4" ht="12.75">
      <c r="A37" s="115"/>
      <c r="B37" s="115"/>
      <c r="C37" s="115"/>
      <c r="D37" s="115"/>
    </row>
    <row r="38" spans="1:4" ht="12.75">
      <c r="A38" s="115"/>
      <c r="B38" s="115"/>
      <c r="C38" s="115"/>
      <c r="D38" s="115"/>
    </row>
    <row r="39" spans="1:4" ht="12.75">
      <c r="A39" s="115"/>
      <c r="B39" s="115"/>
      <c r="C39" s="115"/>
      <c r="D39" s="115"/>
    </row>
    <row r="40" spans="1:4" ht="12.75">
      <c r="A40" s="115"/>
      <c r="B40" s="115"/>
      <c r="C40" s="115"/>
      <c r="D40" s="115"/>
    </row>
    <row r="41" spans="1:4" ht="12.75">
      <c r="A41" s="115"/>
      <c r="B41" s="115"/>
      <c r="C41" s="115"/>
      <c r="D41" s="115"/>
    </row>
    <row r="42" spans="1:4" ht="12.75">
      <c r="A42" s="115"/>
      <c r="B42" s="115"/>
      <c r="C42" s="115"/>
      <c r="D42" s="115"/>
    </row>
    <row r="43" spans="1:4" ht="12.75">
      <c r="A43" s="115"/>
      <c r="B43" s="115"/>
      <c r="C43" s="115"/>
      <c r="D43" s="115"/>
    </row>
    <row r="44" spans="1:4" ht="12.75">
      <c r="A44" s="115"/>
      <c r="B44" s="115"/>
      <c r="C44" s="115"/>
      <c r="D44" s="115"/>
    </row>
    <row r="45" spans="1:4" ht="12.75">
      <c r="A45" s="115"/>
      <c r="B45" s="115"/>
      <c r="C45" s="115"/>
      <c r="D45" s="115"/>
    </row>
    <row r="46" spans="1:4" ht="12.75">
      <c r="A46" s="115"/>
      <c r="B46" s="115"/>
      <c r="C46" s="115"/>
      <c r="D46" s="11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2021-11-01T20:27:11Z</dcterms:created>
  <dcterms:modified xsi:type="dcterms:W3CDTF">2021-12-11T13:37:02Z</dcterms:modified>
  <cp:category/>
  <cp:version/>
  <cp:contentType/>
  <cp:contentStatus/>
  <cp:revision>214</cp:revision>
</cp:coreProperties>
</file>